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Диск D\Раскрытие информации\факт 2022\Публ\"/>
    </mc:Choice>
  </mc:AlternateContent>
  <bookViews>
    <workbookView xWindow="0" yWindow="0" windowWidth="28800" windowHeight="12300"/>
  </bookViews>
  <sheets>
    <sheet name="Астраханьэнерго" sheetId="1" r:id="rId1"/>
    <sheet name="расшифровки" sheetId="2" r:id="rId2"/>
  </sheets>
  <definedNames>
    <definedName name="_xlnm.Print_Area" localSheetId="0">Астраханьэнерго!$A$5:$BV$85</definedName>
    <definedName name="_xlnm.Print_Area" localSheetId="1">расшифровки!$A$1:$F$50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0" i="2" l="1"/>
  <c r="G49" i="2"/>
  <c r="G48" i="2"/>
  <c r="G47" i="2"/>
  <c r="G46" i="2"/>
  <c r="G45" i="2"/>
  <c r="E42" i="2"/>
  <c r="D42" i="2"/>
  <c r="D31" i="2" s="1"/>
  <c r="BT45" i="1" s="1"/>
  <c r="BT32" i="1" s="1"/>
  <c r="G41" i="2"/>
  <c r="G40" i="2"/>
  <c r="G36" i="2"/>
  <c r="G35" i="2"/>
  <c r="D35" i="2"/>
  <c r="G34" i="2"/>
  <c r="G33" i="2"/>
  <c r="E31" i="2"/>
  <c r="G23" i="2"/>
  <c r="G21" i="2"/>
  <c r="G20" i="2"/>
  <c r="G19" i="2"/>
  <c r="G18" i="2"/>
  <c r="G17" i="2"/>
  <c r="G16" i="2"/>
  <c r="D15" i="2"/>
  <c r="G15" i="2" s="1"/>
  <c r="G14" i="2"/>
  <c r="D13" i="2"/>
  <c r="D12" i="2" s="1"/>
  <c r="D10" i="2" s="1"/>
  <c r="D11" i="2"/>
  <c r="G11" i="2" s="1"/>
  <c r="D9" i="2"/>
  <c r="D8" i="2"/>
  <c r="G8" i="2" s="1"/>
  <c r="BU68" i="1"/>
  <c r="BU73" i="1" s="1"/>
  <c r="BT68" i="1"/>
  <c r="BT73" i="1" s="1"/>
  <c r="BU63" i="1"/>
  <c r="BT63" i="1"/>
  <c r="BU58" i="1"/>
  <c r="BT58" i="1"/>
  <c r="BU53" i="1"/>
  <c r="BT50" i="1"/>
  <c r="BW49" i="1"/>
  <c r="BW48" i="1"/>
  <c r="BW44" i="1"/>
  <c r="BW43" i="1"/>
  <c r="BU42" i="1"/>
  <c r="BW41" i="1"/>
  <c r="BW40" i="1"/>
  <c r="BW38" i="1"/>
  <c r="BW37" i="1"/>
  <c r="BW36" i="1"/>
  <c r="BW29" i="1"/>
  <c r="BW27" i="1"/>
  <c r="BW26" i="1"/>
  <c r="BU47" i="1"/>
  <c r="BW24" i="1"/>
  <c r="BW23" i="1"/>
  <c r="BT47" i="1"/>
  <c r="BW22" i="1"/>
  <c r="BT21" i="1"/>
  <c r="BT19" i="1"/>
  <c r="BW19" i="1" s="1"/>
  <c r="G42" i="2" l="1"/>
  <c r="BU45" i="1"/>
  <c r="BW45" i="1" s="1"/>
  <c r="G31" i="2"/>
  <c r="BW47" i="1"/>
  <c r="G13" i="2"/>
  <c r="E12" i="2"/>
  <c r="G12" i="2" s="1"/>
  <c r="BU21" i="1"/>
  <c r="BW25" i="1"/>
  <c r="BW30" i="1"/>
  <c r="BW33" i="1"/>
  <c r="BW42" i="1"/>
  <c r="D7" i="2"/>
  <c r="D6" i="2" s="1"/>
  <c r="BT31" i="1" s="1"/>
  <c r="BT28" i="1" s="1"/>
  <c r="BT20" i="1" s="1"/>
  <c r="G9" i="2"/>
  <c r="G32" i="2"/>
  <c r="BU50" i="1"/>
  <c r="BW50" i="1" s="1"/>
  <c r="BU32" i="1" l="1"/>
  <c r="BW32" i="1" s="1"/>
  <c r="E10" i="2"/>
  <c r="BW21" i="1"/>
  <c r="BW46" i="1"/>
  <c r="G10" i="2" l="1"/>
  <c r="E7" i="2"/>
  <c r="G7" i="2" l="1"/>
  <c r="E6" i="2"/>
  <c r="BU31" i="1" l="1"/>
  <c r="BW31" i="1" l="1"/>
  <c r="BU28" i="1"/>
  <c r="BW28" i="1" l="1"/>
  <c r="BU20" i="1"/>
  <c r="BW20" i="1" l="1"/>
</calcChain>
</file>

<file path=xl/sharedStrings.xml><?xml version="1.0" encoding="utf-8"?>
<sst xmlns="http://schemas.openxmlformats.org/spreadsheetml/2006/main" count="388" uniqueCount="263">
  <si>
    <t>Приложение 2</t>
  </si>
  <si>
    <t>к приказу Федеральной службы по тарифам</t>
  </si>
  <si>
    <t>от 24 октября 2014 г. № 1831-э</t>
  </si>
  <si>
    <t>Форма раскрытия информации о структуре и объемах затрат</t>
  </si>
  <si>
    <t>на оказание услуг по передаче электрической энергии сетевыми</t>
  </si>
  <si>
    <t>организациями, регулирование деятельности которых осуществляется</t>
  </si>
  <si>
    <t>методом долгосрочной индексации необходимой валовой выручки</t>
  </si>
  <si>
    <t>Наименование организации:</t>
  </si>
  <si>
    <t>филиал ПАО "Россети Юг" - "Астраханьэнерго"</t>
  </si>
  <si>
    <t>ИНН:</t>
  </si>
  <si>
    <t>КПП:</t>
  </si>
  <si>
    <t>Долгосрочный период регулирования:</t>
  </si>
  <si>
    <t>2018</t>
  </si>
  <si>
    <t>-</t>
  </si>
  <si>
    <t>2022</t>
  </si>
  <si>
    <t xml:space="preserve"> гг.</t>
  </si>
  <si>
    <t>№ п/п</t>
  </si>
  <si>
    <t>Показатель</t>
  </si>
  <si>
    <t>Ед. изм.</t>
  </si>
  <si>
    <t>Примечание ****</t>
  </si>
  <si>
    <t>план**</t>
  </si>
  <si>
    <t>факт ***</t>
  </si>
  <si>
    <t>I</t>
  </si>
  <si>
    <t>Структура затрат</t>
  </si>
  <si>
    <t>х</t>
  </si>
  <si>
    <t>1</t>
  </si>
  <si>
    <t>Необходимая валовая выручка на содержание</t>
  </si>
  <si>
    <t>тыс. руб.</t>
  </si>
  <si>
    <t>1.1</t>
  </si>
  <si>
    <t>Подконтрольные расходы, всего</t>
  </si>
  <si>
    <t>1.1.1</t>
  </si>
  <si>
    <t>Материальные расходы, всего</t>
  </si>
  <si>
    <t>1.1.1.1</t>
  </si>
  <si>
    <t>в том числе на сырье, материалы, запасные части, инструмент, топливо</t>
  </si>
  <si>
    <t>Рост затрат связан  в основном с  удорожанием стоимости ГСМ в связи с изменением внешних условий функционирования российской экономики и условий поставки.</t>
  </si>
  <si>
    <t>1.1.1.2</t>
  </si>
  <si>
    <t>на ремонт</t>
  </si>
  <si>
    <t>1.1.1.3</t>
  </si>
  <si>
    <t>в том числе на работы и услуги производственного характера (в том числе услуги сторонних организаций по содержанию сетей и распределительных устройств)</t>
  </si>
  <si>
    <t xml:space="preserve">Экономия расходов обусловлена выполнением части ремонтной программы хозяйственным способом, а так же экономией ввиду проведения закупочных процедур. Проведение ремонтов осуществлялось исходя из фактического состояния оборудования. </t>
  </si>
  <si>
    <t>1.1.1.3.1</t>
  </si>
  <si>
    <t>в том числе на ремонт</t>
  </si>
  <si>
    <t>1.1.2</t>
  </si>
  <si>
    <t>Фонд оплаты труда</t>
  </si>
  <si>
    <t>Экономия расходов в основном связана с текучестью кадров</t>
  </si>
  <si>
    <t>1.1.2.1</t>
  </si>
  <si>
    <t>1.1.3</t>
  </si>
  <si>
    <t>Прочие подконтрольные расходы (с расшифровкой)</t>
  </si>
  <si>
    <t>1.1.3.1</t>
  </si>
  <si>
    <t>в том числе прибыль на социальное развитие (включая социальные выплаты)</t>
  </si>
  <si>
    <t xml:space="preserve">При тарифном регулировании не учтены следующие заявленные Обществом расходы: 
- компенсация (оплата) расходов по приобретению путевок работникам;  
- выплаты социального характера пенсионерам и сторонним лицам;
- материальная помощь всех видов работников. </t>
  </si>
  <si>
    <t>1.1.3.2</t>
  </si>
  <si>
    <t>в том числе транспортные услуги</t>
  </si>
  <si>
    <t>Превышение за счет не учтенных при тарифном регулировании услуг аренды транспорта для перевозки оборудования при устранении аварийных ситуаций, а также увеличение колличества паромных переправ</t>
  </si>
  <si>
    <t>1.1.3.3</t>
  </si>
  <si>
    <t>в том числе прочие расходы (с расшифровкой)****</t>
  </si>
  <si>
    <t>1.2</t>
  </si>
  <si>
    <t>Неподконтрольные расходы, включенные в НВВ, всего</t>
  </si>
  <si>
    <t>1.2.1</t>
  </si>
  <si>
    <t>Оплата услуг ПАО "ФСК ЕЭС"</t>
  </si>
  <si>
    <t>Увеличение затрат связано с увеличением объема потерь в сетях ЕНЭС в результате увеличения сальдо перетока в сетях ЕНЭС по факту 2022 года</t>
  </si>
  <si>
    <t>1.2.2</t>
  </si>
  <si>
    <t>Расходы на оплату технологического присоединения к сетям смежной сетевой организации</t>
  </si>
  <si>
    <t>1.2.3</t>
  </si>
  <si>
    <t>Плата за аренду имущества</t>
  </si>
  <si>
    <t xml:space="preserve">Факт отражен в соответствии с данными бухгалтерского учета. Снижение расходов на аренду преимущественно за счет применения ФСБУ 25/2018 «Бухгалтерский учет аренды» с 01.01.2022.  
В соответствии с письмом ФАС России от 05.08.2022 № МШ/74227/22 расходы на аренду помещений, транспорта и земельных участков определяются на основе заключенных договоров в результате конкурсных процедур (без учета ФСБУ 25/2018). </t>
  </si>
  <si>
    <t>1.2.4</t>
  </si>
  <si>
    <t>отчисления на социальные нужды</t>
  </si>
  <si>
    <t>1.2.5</t>
  </si>
  <si>
    <t>расходы на возврат и обслуживание долгосрочных заемных средств, направляемых на финансирование капитальных вложений</t>
  </si>
  <si>
    <t>1.2.6</t>
  </si>
  <si>
    <t>амортизация</t>
  </si>
  <si>
    <t>Факт отражен в соответствии с данными бухгалтерского учета. Согласно новым страндартам ФСБУ  6/2020, 26/2020, 27/2021  в бухгалтерском учете в составе расходов на амортизацию  отражены затраты по долгосрочным договорам аренды. Сумма затрат по долгосрочным договорам аренды, отнесенная на услуги по передаче электроэнергии, за 2022 год составила 6 325,30 тыс. руб.  
В ТБР 2022 учтена амортизация исходя из фактических данных за 2020 год. По факту затраты на амортизацию учитывают изменение стоимости производственных фондов с учетом реализации инвестиционной программы в течение 2021 и 2022 годов.</t>
  </si>
  <si>
    <t>1.2.7</t>
  </si>
  <si>
    <t>прибыль на капитальные вложения</t>
  </si>
  <si>
    <t>1.2.8</t>
  </si>
  <si>
    <t>налог на прибыль</t>
  </si>
  <si>
    <t>1.2.9</t>
  </si>
  <si>
    <t>прочие налоги</t>
  </si>
  <si>
    <t>Снижение затрат связано со снижением затрат по налогу на имущество. На основании решения суда в пользу ПАО " Россети Юг" ряд объктов исключен из налогооблагаемой базы по расчету налога на имущество.</t>
  </si>
  <si>
    <t>1.2.10</t>
  </si>
  <si>
    <t>Расходы сетевой организации, связанные с осуществлением технологического присоединения к электрическим сетям, не включенные в плату за технологическое присоединение</t>
  </si>
  <si>
    <t xml:space="preserve">В ТБР 2022 года учтена сумма выпадающих, сложившихся по факту 2020 г. в размере 45 592,69 тыс. руб. 
По факту выпадающие доходы филиала «Астраханьэнерго» за 2022 год от платы за технологическое присоединение составили 278 589,08 тыс. руб., из них выпадающие от платы за технологическое присоединение энергопринимающих устройств максимальной присоединенной мощностью, не превышающей 15 кВт включительно, составили 209 251,88 тыс. руб., в том числе 72 871,9 тыс.руб. на организационно-технические мероприятия и 136 379,98 тыс.руб инвестиционная составляющая, и 69 337,20 тыс. руб., связанные с осуществлением технологического присоединения энергопринимающих устройств максимальной мощностью до 150 кВт. Также в факте 2022 года учтена сумма выпадающих доходов по итогам 2020 года, учтенная при тарифном регулировании на 2022 год в сумме 45 592,69 тыс. руб. </t>
  </si>
  <si>
    <t>1.2.10.1</t>
  </si>
  <si>
    <t>Справочно: "Количество льготных технологических присоединений"</t>
  </si>
  <si>
    <t>ед.</t>
  </si>
  <si>
    <t>1.2.11</t>
  </si>
  <si>
    <t>Средства, подлежащие дополнительному учету по результатам вступивших в законную силу решений суда, решений ФСТ России, принятых по итогам рассмотрения разногласий или досудебного урегулирования споров, решения ФСТ России об отмене решения регулирующего органа, принятого им с превышением полномочий (предписания)</t>
  </si>
  <si>
    <t>1.2.12</t>
  </si>
  <si>
    <t>прочие неподконтрольные расходы (с расшифровкой)</t>
  </si>
  <si>
    <t>По факту учтены: убытки прошлых лет, выявленные в отчетном периоде, резервы по условным обязательствам и сомнительным долгам.</t>
  </si>
  <si>
    <t>1.3</t>
  </si>
  <si>
    <t>недополученный по независящим причинам доход (+)/избыток средств, полученный в предыдущем периоде регулирования (-)</t>
  </si>
  <si>
    <t>По факту отражен финансовый результат за 2022 год за вычетом расходов по п. 1.2.10., налога на прибыль в соответствии с декларацией, а также прочих доходов. 
По ТБР отражен возврат сглаживания, возмещение убытков прошлых лет и корректировки НВВ по надежности и качеству, на основе фактических данных.</t>
  </si>
  <si>
    <t>II</t>
  </si>
  <si>
    <t>Справочно: расходы на ремонт, всего (пункт 1.1.1.2 + пункт 1.1.2.1 + пункт 1.1.3.1)</t>
  </si>
  <si>
    <t>III</t>
  </si>
  <si>
    <t>Необходимая валовая выручка на оплату технологического расхода (потерь) электроэнергии</t>
  </si>
  <si>
    <t>Справочно:
Объем технологических потерь</t>
  </si>
  <si>
    <t>МВт∙ч</t>
  </si>
  <si>
    <t>Справочно:
Цена покупки электрической энергии сетевой организацией в целях компенсации технологического расхода электрической энергии</t>
  </si>
  <si>
    <t>IV</t>
  </si>
  <si>
    <t>Натуральные (количественные) показатели, используемые при определении структуры и объемов затрат на оказание услуг по передаче электрической энергии сетевыми организациями</t>
  </si>
  <si>
    <t>общее количество точек подключения на конец года</t>
  </si>
  <si>
    <t>шт.</t>
  </si>
  <si>
    <t>Х</t>
  </si>
  <si>
    <t xml:space="preserve">Указано максимальное количество точек подключения за 2022 год. </t>
  </si>
  <si>
    <t>2</t>
  </si>
  <si>
    <t>Трансформаторная мощность подстанций, всего</t>
  </si>
  <si>
    <t>МВа</t>
  </si>
  <si>
    <t>2.1.</t>
  </si>
  <si>
    <t>в том числе трансформаторная мощность подстанций на ВН</t>
  </si>
  <si>
    <t>2.2.</t>
  </si>
  <si>
    <t>в том числе транформаторная мощность подстанций на СН1</t>
  </si>
  <si>
    <t>2.3.</t>
  </si>
  <si>
    <t>в том числе транформаторная мощность подстанций на СН2</t>
  </si>
  <si>
    <t>2.4.</t>
  </si>
  <si>
    <t>в том числе транформаторная мощность подстанций на НН</t>
  </si>
  <si>
    <t>3</t>
  </si>
  <si>
    <t>Количество условных единиц по линиям электропередач, всего</t>
  </si>
  <si>
    <t>у.е.</t>
  </si>
  <si>
    <t>3.1.</t>
  </si>
  <si>
    <t>в том числе количество условных единиц по линиям электропередач на ВН</t>
  </si>
  <si>
    <t>3.2.</t>
  </si>
  <si>
    <t>в том числе количество условных единиц по линиям электропередач на СН1</t>
  </si>
  <si>
    <t>3.3.</t>
  </si>
  <si>
    <t>в том числе количество условных единиц по линиям электропередач на СН2</t>
  </si>
  <si>
    <t>3.4.</t>
  </si>
  <si>
    <t>в том числе количество условных единиц по линиям электропередач на НН</t>
  </si>
  <si>
    <t>4</t>
  </si>
  <si>
    <t>Количество условных единиц по подстанциям, всего</t>
  </si>
  <si>
    <t>4.1.</t>
  </si>
  <si>
    <t>в том числе количество условных единиц по подстанциям на ВН</t>
  </si>
  <si>
    <t>4.2.</t>
  </si>
  <si>
    <t>в том числе количество условных единиц по подстанциям на СН1</t>
  </si>
  <si>
    <t>4.3.</t>
  </si>
  <si>
    <t>в том числе количество условных единиц по подстанциям на СН2</t>
  </si>
  <si>
    <t>4.4.</t>
  </si>
  <si>
    <t>в том числе количество условных единиц по подстанциям на НН</t>
  </si>
  <si>
    <t>5</t>
  </si>
  <si>
    <t>Длина линий электропередач, всего</t>
  </si>
  <si>
    <t>км</t>
  </si>
  <si>
    <t>5.1.</t>
  </si>
  <si>
    <t>в том числе длина линий электропередач на ВН</t>
  </si>
  <si>
    <t>5.2.</t>
  </si>
  <si>
    <t>в том числе длина линий электропередач на СН1</t>
  </si>
  <si>
    <t>5.3.</t>
  </si>
  <si>
    <t>в том числе длина линий электропередач на СН2</t>
  </si>
  <si>
    <t>5.4.</t>
  </si>
  <si>
    <t>в том числе длина линий электропередач на НН</t>
  </si>
  <si>
    <t>6</t>
  </si>
  <si>
    <t>Доля кабельных линий электропередач</t>
  </si>
  <si>
    <t>%</t>
  </si>
  <si>
    <t>7</t>
  </si>
  <si>
    <t>Ввод в эксплуатацию новых объектов электросетевого комплекса на конец года</t>
  </si>
  <si>
    <t>По факту учтены объемы, связанные с установкой приборов учета и их интеграции в систему сбора и передачи данных, в рамках выполнения положений Федерального закона № 522-ФЗ.</t>
  </si>
  <si>
    <t>7.1</t>
  </si>
  <si>
    <t>в том числе за счет платы за технологическое присоединение</t>
  </si>
  <si>
    <t>8</t>
  </si>
  <si>
    <t xml:space="preserve">норматив технологического расхода (потерь) электрической энергии, установленный Минэнерго России </t>
  </si>
  <si>
    <t>Нормативы потерь по уровням рассчитаны СТ АО с применением методики сравнительного анализа потерь в соответствии с методическими указаниями, утвержденными приказом Минэнерго России от 07.08.2014 №506 и утвержден постановлением СТ АО от 28.12.2017 № 216</t>
  </si>
  <si>
    <t>Примечание:</t>
  </si>
  <si>
    <r>
      <t>_____</t>
    </r>
    <r>
      <rPr>
        <sz val="10"/>
        <rFont val="Times New Roman"/>
        <family val="1"/>
        <charset val="204"/>
      </rPr>
      <t>*</t>
    </r>
    <r>
      <rPr>
        <sz val="10"/>
        <color indexed="9"/>
        <rFont val="Times New Roman"/>
        <family val="1"/>
        <charset val="204"/>
      </rPr>
      <t>_</t>
    </r>
    <r>
      <rPr>
        <sz val="10"/>
        <rFont val="Times New Roman"/>
        <family val="1"/>
        <charset val="204"/>
      </rPr>
      <t>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&lt;план&gt; указываются соответствующие значения. Плановые значения составляющих подконтрольных расходов раскрываются в отношении расходов, учтенных регулирующим органом на первый год долгосрочного периода регулирования.</t>
    </r>
  </si>
  <si>
    <r>
      <t>_____</t>
    </r>
    <r>
      <rPr>
        <sz val="10"/>
        <rFont val="Times New Roman"/>
        <family val="1"/>
        <charset val="204"/>
      </rPr>
      <t>**</t>
    </r>
    <r>
      <rPr>
        <sz val="10"/>
        <color indexed="9"/>
        <rFont val="Times New Roman"/>
        <family val="1"/>
        <charset val="204"/>
      </rPr>
      <t>_</t>
    </r>
    <r>
      <rPr>
        <sz val="10"/>
        <rFont val="Times New Roman"/>
        <family val="1"/>
        <charset val="204"/>
      </rPr>
      <t xml:space="preserve">Информация о плановых затратах на оказание регулируемых услуг указана с учетом исполнения Предписания ФАС России от 10.02.2023 № СП/9713/33 </t>
    </r>
  </si>
  <si>
    <r>
      <t>_____</t>
    </r>
    <r>
      <rPr>
        <sz val="10"/>
        <rFont val="Times New Roman"/>
        <family val="1"/>
        <charset val="204"/>
      </rPr>
      <t>***</t>
    </r>
    <r>
      <rPr>
        <sz val="10"/>
        <color indexed="9"/>
        <rFont val="Times New Roman"/>
        <family val="1"/>
        <charset val="204"/>
      </rPr>
      <t>_</t>
    </r>
    <r>
      <rPr>
        <sz val="10"/>
        <rFont val="Times New Roman"/>
        <family val="1"/>
        <charset val="204"/>
      </rPr>
      <t>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 а также с учетом исполнения Предписания ФАС России от 10.02.2023 № СП/9713/33.</t>
    </r>
  </si>
  <si>
    <r>
      <t>_____</t>
    </r>
    <r>
      <rPr>
        <sz val="10"/>
        <rFont val="Times New Roman"/>
        <family val="1"/>
        <charset val="204"/>
      </rPr>
      <t>****</t>
    </r>
    <r>
      <rPr>
        <sz val="10"/>
        <color indexed="9"/>
        <rFont val="Times New Roman"/>
        <family val="1"/>
        <charset val="204"/>
      </rPr>
      <t>_</t>
    </r>
    <r>
      <rPr>
        <sz val="10"/>
        <rFont val="Times New Roman"/>
        <family val="1"/>
        <charset val="204"/>
      </rPr>
      <t>При наличии отклонений фактических значений показателей от плановых значений более чем на 15 процентов в столбце &lt;Примечание&gt; указываются причины их возникновения.</t>
    </r>
  </si>
  <si>
    <r>
      <t>_____</t>
    </r>
    <r>
      <rPr>
        <sz val="10"/>
        <rFont val="Times New Roman"/>
        <family val="1"/>
        <charset val="204"/>
      </rPr>
      <t>*****</t>
    </r>
    <r>
      <rPr>
        <sz val="10"/>
        <color indexed="9"/>
        <rFont val="Times New Roman"/>
        <family val="1"/>
        <charset val="204"/>
      </rPr>
      <t>_</t>
    </r>
    <r>
      <rPr>
        <sz val="10"/>
        <rFont val="Times New Roman"/>
        <family val="1"/>
        <charset val="204"/>
      </rPr>
      <t>В соответствии с пунктом 28 Основ ценообразования в области регулируемых цен (тарифов) в электроэнергетике, утвержденных постановлением Правительства Российской Федерации от 29.12.2011 № 1178.</t>
    </r>
  </si>
  <si>
    <t>Расшифровка статьи 1.1.3.3. "прочие расходы" (подконтрольные)</t>
  </si>
  <si>
    <t>Ед.изм.</t>
  </si>
  <si>
    <t xml:space="preserve">Примечание </t>
  </si>
  <si>
    <t>план</t>
  </si>
  <si>
    <t>факт</t>
  </si>
  <si>
    <t>1.</t>
  </si>
  <si>
    <t>Прочие расходы, всего, в том числе:</t>
  </si>
  <si>
    <t>тыс.руб.</t>
  </si>
  <si>
    <t>1.1.</t>
  </si>
  <si>
    <t>Оплата работ и услуг сторонних организаций</t>
  </si>
  <si>
    <t>1.1.1.</t>
  </si>
  <si>
    <t xml:space="preserve">Расходы на услуги связи, вневедомственной охраны </t>
  </si>
  <si>
    <t>1.1.2.</t>
  </si>
  <si>
    <t>Расходы на юридические,  информационные, аудиторские, консультационные услуги</t>
  </si>
  <si>
    <t>При тарифном регулировании учтены расходы на услуги нотариуса и на разработку стандартов предприятия в сфере безопасности производственной деятельности и производственных процессов. По факту  отражены расходы на услуги нотариуса и услуги консультационные  по управлению персоналом и оргпроектированию (услуги по проведению независимой оценки квалификации, услуги по разработке и проведению развивающих и оценочных мероприятий для сотрудников кадровых резервов)</t>
  </si>
  <si>
    <t>1.1.3.</t>
  </si>
  <si>
    <t>Прочие услуги сторонних организаций</t>
  </si>
  <si>
    <t>1.1.3.1.</t>
  </si>
  <si>
    <t xml:space="preserve">   Расходы на охрану и пожарную безопасность, автомойку, автостоянку, тех.осмотр и перерегистрацию транспорта</t>
  </si>
  <si>
    <t>1.1.3.2.</t>
  </si>
  <si>
    <t xml:space="preserve">   Услуги по управлению </t>
  </si>
  <si>
    <t>ПАО "Россети Юг</t>
  </si>
  <si>
    <t xml:space="preserve">При тарифном регулировании частично учтены расходы на ФОТ (исходя из численности 27,64 чел.) и  прочие расходы для обеспечения деятельности исполнительного аппарата. </t>
  </si>
  <si>
    <t>ПАО "Россети "</t>
  </si>
  <si>
    <t xml:space="preserve">По плану отражены расходы на услуги ПАО "Россети" с учетом исполнения Предписания ФАС России от 10.02.2023 № СП/9713/33.
По факту отражены расходы исходя из фактической стоимости по договору и доли отнесения расходов на филиал. </t>
  </si>
  <si>
    <t>1.1.3.4.</t>
  </si>
  <si>
    <t xml:space="preserve">   Услуги СМИ, типографии</t>
  </si>
  <si>
    <t>По плану отражены расходы без учета затрат на услуги СМИ (405,10 тыс. руб.) в соответствии с Предписанием ФАС России от 10.02.2023 № СП/9713/33.
Фактические расходы за 2022 год учитывают расходы на услуги СМИ в сумме 514,41 тыс. руб.</t>
  </si>
  <si>
    <t>1.1.3.5.</t>
  </si>
  <si>
    <t xml:space="preserve">   Услуги сторонних организаций - другие (в т.ч. метеосправка, услуги сертификации и контроля качества)</t>
  </si>
  <si>
    <t>При тарифном регулировании заявленные обществом расходы учтены не в полном объеме. 
По факту отражены услуги по сертификации систем менеджмента, услуги по разработке и техническому обслуживанию интерактивных сервисов и личного кабинета потребителя, услуги единого контакт-центра по приему и обработке обращений, не учтенные при тарифном регулировании на 2022 год.</t>
  </si>
  <si>
    <t>1.2.</t>
  </si>
  <si>
    <t>Расходы на командировки и представительские</t>
  </si>
  <si>
    <t>При тарифном регулировании заявленные обществом расходы учтены не в полном объеме. 
Увеличение расходов связано с исполнением приказа ПАО «Россети Юг» от 30.08.2022 № 490 «О проведении технического аудита электросетевых объектов, включенных в программу повышения надежности электросетевого комплекса филиала ПАО «Россети Юг»-«Астраханьэнерго» с выездом командированного персонала АО «Техническая инспекция ЕЭС», филиала ПАО «Россети»-«Центр технического надзора» и филиалов ПАО «Россети Юг»-«Ростовэнерго», «Волгоградэнерго» (авизо),  выполнением программы по снижению уровня потерь по эксплуатации приборов учета электроэнергии потребителей, проведения КСП ФЛ/ЮЛ в КРЭС, ПРЭС, ЦРЭС, а также в связи с не запланированными поездками управления по ПБ, ОТ и ПКв  г. Москва для участия в Международной выставке и форуме «Безопасность и охрана труда», г. Сочи для участия во всероссийской неделе охраны труда, г. Самара для участия в стратегической сессии внедрению концепции нулевого травматизма.</t>
  </si>
  <si>
    <t>1.3.</t>
  </si>
  <si>
    <t>Расходы на подготовку кадров</t>
  </si>
  <si>
    <t>Рост затрат связан с производственной необходимостью профессиональной подготовки персонала с целью обеспечения соответствия работников профессиональным стандартам, а также в связи с вступлением в силу Нового порядка обучения по охране труда и проверки знания требований охраны труда (Постановление Правительства РФ от 24.12.2021 N 2464 "О порядке обучения по охране труда и проверки знания требований охраны труда") проведено обучение работников филиала требованиям охраны труда в ЧУ ДО "МЭИ Юга" </t>
  </si>
  <si>
    <t>1.4.</t>
  </si>
  <si>
    <t>Расходы на обеспечение нормальных условий труда и мер по технике безопасности</t>
  </si>
  <si>
    <t>Рост затрат связан с увеличением стоимости услуг на проведение специальной оценки условий труда и периодического медицинского осмотра</t>
  </si>
  <si>
    <t>1.5.</t>
  </si>
  <si>
    <t>Расходы на страхование</t>
  </si>
  <si>
    <t>При тарифном регулировании не учтены расходы на добровольное медицинское страхование. По факту 2022 года 11 745,18 тыс.руб. было израсходовано на ДМС.</t>
  </si>
  <si>
    <t>1.6.</t>
  </si>
  <si>
    <t>Электроэнергия на хоз. нужды</t>
  </si>
  <si>
    <t xml:space="preserve">Снижение затрат связано с выполнением мероприятий по энергосбережению. </t>
  </si>
  <si>
    <t>1.7.</t>
  </si>
  <si>
    <t>Оплата 2-х дней нетрудоспособности</t>
  </si>
  <si>
    <t xml:space="preserve">При тарифном регулировании расходы по данной статье не были учтены. </t>
  </si>
  <si>
    <t>1.8.</t>
  </si>
  <si>
    <t xml:space="preserve">Другие прочие расходы (услуги СМИ, приобретение литературы, охрана окружающей среды, предрейсовый медосмотр, почтово-телеграфные расходы, канцелярские расходы, затраты на информационные технологии и т.д.). </t>
  </si>
  <si>
    <t>Расшифровка статьи 1.2.12. "Прочие неподконтрольные расходы"</t>
  </si>
  <si>
    <t>Наименование</t>
  </si>
  <si>
    <t>Примечания</t>
  </si>
  <si>
    <t>План</t>
  </si>
  <si>
    <t>Факт</t>
  </si>
  <si>
    <t xml:space="preserve">1. </t>
  </si>
  <si>
    <t>Прочие неподконтрольные расходы</t>
  </si>
  <si>
    <t>Проценты по кредитам и займам</t>
  </si>
  <si>
    <t>При тарифном регулировании расходы приняты исходя из остатка экономически обоснованных затрат, переносимых на последующие периоды регулирования,   с учетом поэтапного возврата  в 2019-2021 годах и плановых процентных ставок по кредитам и займам.
Факт отражен в соответствии с данными бухгалтерского учета согласно новым стандартам ФСБУ. По факту указано сальдо расходов по величина процентов к уплате по кредитам и займам в размере 970 792,02 тыс. рублей с учетом процентов ППА в размере 1 677,17 тыс. рублей за вычетом процентов к получению в размере 49 440,21 тыс. рублей.</t>
  </si>
  <si>
    <t>Расходы на управление капиталом (межевание, кадастровый учет)</t>
  </si>
  <si>
    <t>При тарифном регулировании учтены затраты на установление охранных зон, гос.регистрацию и оценку имущества. По факту дополнительно учтены расходы на межевание земельных участков (на основании актов выполненных работ).</t>
  </si>
  <si>
    <t>Услуги по передаче электроэнергии через сети сторонних организаций (ТСО)</t>
  </si>
  <si>
    <t>Услуги коммунального хозяйства, тепловая на производственные и хозяйственные нужды</t>
  </si>
  <si>
    <t>Концессионная плата</t>
  </si>
  <si>
    <t>Выплаты членам Совета директоров и Ревизионной комиссии</t>
  </si>
  <si>
    <t>Расходы  на выполнение мероприятий, предусмотренных п.5ст.37 №35-ФЗ: обязанностей ТСО по обеспечению коммерческого учета элекроэнергии, не относящиеся к капитальным вложениям (расходы связанные с интеллектуальными системами учета электроэнергии по ФЗ №522-ФЗ от 27.12.2018г) (обменные фонды по ПУ)</t>
  </si>
  <si>
    <t xml:space="preserve">Реализация мероприятий по исполнению требований Федерального закона от 27.12.2018 № 522-ФЗ. При тарифном регулировании не были учтены. </t>
  </si>
  <si>
    <t>Расходы на мероприятия по COVID-19</t>
  </si>
  <si>
    <t xml:space="preserve">Исполнение мероприятий по снижению рисков распространения COVID-19 не было учтено при тарифном регулировании. </t>
  </si>
  <si>
    <t>1.9.</t>
  </si>
  <si>
    <t>Резерв по сомнительным долгам по п. 30 ПП. 1178</t>
  </si>
  <si>
    <t xml:space="preserve">При тарифном регулировании резерв по сомнительным долгам определен исходя из положений пункта 30 ППРФ 1178 как 1,5 процента валовой выручки от оказания услуг по передаче электрической энергии потребителям, у которых заключены прямые договоры на оказание услуг по передаче электрической энергии. По факту увеличение резерва по сомнительным долгам вызвано увеличением полезного отпуска по данным потребителям. </t>
  </si>
  <si>
    <t>1.10.</t>
  </si>
  <si>
    <t>Снижение затрат связано с улучшением эпидемиологической ситуации</t>
  </si>
  <si>
    <t>1.12.</t>
  </si>
  <si>
    <t xml:space="preserve">Прочие расходы , в том числе: </t>
  </si>
  <si>
    <t>Сальдо прибыли/убытка прошлых лет</t>
  </si>
  <si>
    <t>Отражены сальдированные убытки прошлых лет (2012-2021гг.), выявленные в отчетном периоде сложившиеся в основном за счет корректировки ранее начисленной выручки за оказанные филиалом «Астраханьэнерго» услуги по передаче электроэнергии потребителям ПАО «АЭСК» на основании всупивших в законную силу решений судов различных инстанций</t>
  </si>
  <si>
    <t>Сальдо Резерв под условные факты хоз.деятельности ( условные обязательства)</t>
  </si>
  <si>
    <t>Отражены сальдированные расходы на резервы по условным обязательствам, включающие в себя начисление оценочных обязательств в основном по судебным разбирательствам, предъявленным к филилиалу "Астраханьэнерго" со стороны ПАО "АЭСК" в части разногласий по объему оказанных услуг по передаче электроэнергии и объему потерь</t>
  </si>
  <si>
    <t>Оплата услуг кредитных организаций</t>
  </si>
  <si>
    <t xml:space="preserve">Экономия по данной статье сложилась за счет перевода денежных средств в другие банковские системы </t>
  </si>
  <si>
    <t>Государственная пошлина и прочие сборы</t>
  </si>
  <si>
    <t xml:space="preserve">При тарифном регулировании учтены только расходы на госпошлины, уплачиваемые за предоставление сведений из государственных реестров.
По факту отражены расходы на госпошлины по хозяйственным договорам за рассмотрение исковых заявлений
</t>
  </si>
  <si>
    <t>Расходы по проведению совещаний, семинаров, конкурсов</t>
  </si>
  <si>
    <t>В 2022 году не проводились отраслевые соревнования ремонтного персонала ДЗО ПАО "Россети"</t>
  </si>
  <si>
    <t>Вода питьевая</t>
  </si>
  <si>
    <t xml:space="preserve">При тарифном регулировании заявленные Обществом расходы учтены не в полном объеме. </t>
  </si>
  <si>
    <t>Затраты на технологический и ценовой аудит</t>
  </si>
  <si>
    <t>Исходя из фактического объема выполненных работ</t>
  </si>
  <si>
    <t>Прочие</t>
  </si>
  <si>
    <t>Отражены расходы по стаьям "Штрафы, пени, неустойки", "Фонд заработной платы непроизводственного характера", "Убытки от хищений недостач", "Содержание социальной сферы за счет прибыли", "Страховые взносы" и т.п.</t>
  </si>
  <si>
    <t>прочие расх.</t>
  </si>
  <si>
    <t>прочие доходы</t>
  </si>
  <si>
    <t>Налог на прибыль распределен на филиал в соответствии с Положением по управленческому учету ПАО "МРСК Юга", утвержденным приказом ПАО "МРСК Юга" от 30.11.2017 № 865. В соответствии с п.20 Основ ценообразования включает  величину текущего налога на прибыль, относимую по данным раздельного учета к деятельности по оказанию услуг по передаче электрической энергии и осуществлению технологического присоединения к электрическим сетям.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</si>
</sst>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
    <numFmt numFmtId="165" formatCode="_-* #,##0.00_р_._-;\-* #,##0.00_р_._-;_-* &quot;-&quot;??_р_._-;_-@_-"/>
    <numFmt numFmtId="166" formatCode="_-* #,##0.00\ _₽_-;\-* #,##0.00\ _₽_-;_-* &quot;-&quot;??\ _₽_-;_-@_-"/>
    <numFmt numFmtId="167" formatCode="0.0%"/>
    <numFmt numFmtId="168" formatCode="#,##0.0000"/>
    <numFmt numFmtId="169" formatCode="_-* #,##0_р_._-;\-* #,##0_р_._-;_-* &quot;-&quot;??_р_._-;_-@_-"/>
    <numFmt numFmtId="170" formatCode="0.0000000"/>
  </numFmts>
  <fonts count="29" x14ac:knownFonts="1">
    <font>
      <sz val="10"/>
      <name val="Arial Cyr"/>
      <charset val="204"/>
    </font>
    <font>
      <sz val="10"/>
      <name val="Arial Cyr"/>
      <charset val="204"/>
    </font>
    <font>
      <sz val="10"/>
      <name val="Times New Roman"/>
      <family val="1"/>
      <charset val="204"/>
    </font>
    <font>
      <sz val="11"/>
      <name val="Times New Roman"/>
      <family val="1"/>
      <charset val="204"/>
    </font>
    <font>
      <b/>
      <sz val="12"/>
      <name val="Times New Roman"/>
      <family val="1"/>
      <charset val="204"/>
    </font>
    <font>
      <sz val="12"/>
      <name val="Times New Roman"/>
      <family val="1"/>
      <charset val="204"/>
    </font>
    <font>
      <sz val="10.5"/>
      <name val="Times New Roman"/>
      <family val="1"/>
      <charset val="204"/>
    </font>
    <font>
      <sz val="9"/>
      <name val="Times New Roman"/>
      <family val="1"/>
      <charset val="204"/>
    </font>
    <font>
      <b/>
      <sz val="10.5"/>
      <name val="Times New Roman"/>
      <family val="1"/>
      <charset val="204"/>
    </font>
    <font>
      <b/>
      <sz val="9"/>
      <name val="Times New Roman"/>
      <family val="1"/>
      <charset val="204"/>
    </font>
    <font>
      <i/>
      <sz val="10.5"/>
      <name val="Times New Roman"/>
      <family val="1"/>
      <charset val="204"/>
    </font>
    <font>
      <i/>
      <sz val="10"/>
      <color indexed="8"/>
      <name val="Times New Roman"/>
      <family val="1"/>
      <charset val="204"/>
    </font>
    <font>
      <sz val="9"/>
      <color indexed="8"/>
      <name val="Times New Roman"/>
      <family val="1"/>
      <charset val="204"/>
    </font>
    <font>
      <sz val="10"/>
      <color indexed="9"/>
      <name val="Times New Roman"/>
      <family val="1"/>
      <charset val="204"/>
    </font>
    <font>
      <sz val="11"/>
      <color indexed="8"/>
      <name val="Times New Roman"/>
      <family val="1"/>
      <charset val="204"/>
    </font>
    <font>
      <sz val="12"/>
      <name val="Arial Cyr"/>
      <charset val="204"/>
    </font>
    <font>
      <b/>
      <sz val="14"/>
      <color indexed="8"/>
      <name val="Times New Roman"/>
      <family val="1"/>
      <charset val="204"/>
    </font>
    <font>
      <sz val="16"/>
      <color indexed="8"/>
      <name val="Times New Roman"/>
      <family val="1"/>
      <charset val="204"/>
    </font>
    <font>
      <b/>
      <sz val="12"/>
      <color indexed="8"/>
      <name val="Times New Roman"/>
      <family val="1"/>
      <charset val="204"/>
    </font>
    <font>
      <sz val="14"/>
      <color indexed="8"/>
      <name val="Times New Roman"/>
      <family val="1"/>
      <charset val="204"/>
    </font>
    <font>
      <sz val="8"/>
      <name val="Arial"/>
      <family val="2"/>
      <charset val="204"/>
    </font>
    <font>
      <sz val="14"/>
      <name val="Times New Roman"/>
      <family val="1"/>
      <charset val="204"/>
    </font>
    <font>
      <i/>
      <sz val="14"/>
      <color indexed="8"/>
      <name val="Times New Roman"/>
      <family val="1"/>
      <charset val="204"/>
    </font>
    <font>
      <sz val="14"/>
      <name val="Arial Cyr"/>
      <charset val="204"/>
    </font>
    <font>
      <i/>
      <sz val="14"/>
      <name val="Times New Roman"/>
      <family val="1"/>
      <charset val="204"/>
    </font>
    <font>
      <i/>
      <sz val="14"/>
      <color theme="1"/>
      <name val="Times New Roman"/>
      <family val="1"/>
      <charset val="204"/>
    </font>
    <font>
      <b/>
      <sz val="16"/>
      <name val="Times New Roman"/>
      <family val="1"/>
      <charset val="204"/>
    </font>
    <font>
      <sz val="12"/>
      <color indexed="8"/>
      <name val="Times New Roman"/>
      <family val="1"/>
      <charset val="204"/>
    </font>
    <font>
      <sz val="10"/>
      <name val="Helv"/>
    </font>
  </fonts>
  <fills count="6">
    <fill>
      <patternFill patternType="none"/>
    </fill>
    <fill>
      <patternFill patternType="gray125"/>
    </fill>
    <fill>
      <patternFill patternType="solid">
        <fgColor rgb="FFFFFF00"/>
        <bgColor indexed="64"/>
      </patternFill>
    </fill>
    <fill>
      <patternFill patternType="solid">
        <fgColor indexed="9"/>
        <bgColor indexed="64"/>
      </patternFill>
    </fill>
    <fill>
      <patternFill patternType="solid">
        <fgColor theme="0"/>
        <bgColor indexed="64"/>
      </patternFill>
    </fill>
    <fill>
      <patternFill patternType="solid">
        <fgColor theme="9" tint="0.59999389629810485"/>
        <bgColor indexed="64"/>
      </patternFill>
    </fill>
  </fills>
  <borders count="39">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s>
  <cellStyleXfs count="7">
    <xf numFmtId="0" fontId="0" fillId="0" borderId="0"/>
    <xf numFmtId="165" fontId="1" fillId="0" borderId="0" applyFont="0" applyFill="0" applyBorder="0" applyAlignment="0" applyProtection="0"/>
    <xf numFmtId="9" fontId="1" fillId="0" borderId="0" applyFont="0" applyFill="0" applyBorder="0" applyAlignment="0" applyProtection="0"/>
    <xf numFmtId="170" fontId="20" fillId="0" borderId="0">
      <alignment vertical="top"/>
    </xf>
    <xf numFmtId="0" fontId="1" fillId="0" borderId="0"/>
    <xf numFmtId="0" fontId="1" fillId="0" borderId="0"/>
    <xf numFmtId="0" fontId="28" fillId="0" borderId="0"/>
  </cellStyleXfs>
  <cellXfs count="189">
    <xf numFmtId="0" fontId="0" fillId="0" borderId="0" xfId="0"/>
    <xf numFmtId="0" fontId="2" fillId="0" borderId="0" xfId="0" applyFont="1"/>
    <xf numFmtId="0" fontId="3" fillId="0" borderId="0" xfId="0" applyFont="1"/>
    <xf numFmtId="0" fontId="4" fillId="0" borderId="0" xfId="0" applyFont="1" applyAlignment="1">
      <alignment horizontal="center"/>
    </xf>
    <xf numFmtId="0" fontId="5" fillId="0" borderId="0" xfId="0" applyFont="1"/>
    <xf numFmtId="164" fontId="3" fillId="0" borderId="0" xfId="0" applyNumberFormat="1" applyFont="1"/>
    <xf numFmtId="4" fontId="3" fillId="0" borderId="0" xfId="0" applyNumberFormat="1" applyFont="1"/>
    <xf numFmtId="0" fontId="3" fillId="0" borderId="0" xfId="0" applyFont="1" applyAlignment="1">
      <alignment horizontal="left"/>
    </xf>
    <xf numFmtId="165" fontId="3" fillId="0" borderId="0" xfId="0" applyNumberFormat="1" applyFont="1"/>
    <xf numFmtId="165" fontId="3" fillId="0" borderId="0" xfId="0" applyNumberFormat="1" applyFont="1" applyFill="1"/>
    <xf numFmtId="166" fontId="3" fillId="0" borderId="0" xfId="0" applyNumberFormat="1" applyFont="1"/>
    <xf numFmtId="0" fontId="6" fillId="0" borderId="0" xfId="0" applyFont="1" applyBorder="1" applyAlignment="1">
      <alignment horizontal="center" vertical="center" wrapText="1"/>
    </xf>
    <xf numFmtId="0" fontId="6" fillId="0" borderId="0" xfId="0" applyFont="1"/>
    <xf numFmtId="0" fontId="6" fillId="0" borderId="10" xfId="0" applyFont="1" applyBorder="1" applyAlignment="1">
      <alignment horizontal="center" vertical="center"/>
    </xf>
    <xf numFmtId="0" fontId="6" fillId="0" borderId="9" xfId="0" applyFont="1" applyBorder="1" applyAlignment="1">
      <alignment horizontal="left" vertical="center" wrapText="1"/>
    </xf>
    <xf numFmtId="0" fontId="6" fillId="0" borderId="12" xfId="0" applyFont="1" applyBorder="1" applyAlignment="1">
      <alignment horizontal="center" vertical="center" wrapText="1"/>
    </xf>
    <xf numFmtId="0" fontId="7" fillId="0" borderId="12" xfId="0" applyFont="1" applyFill="1" applyBorder="1" applyAlignment="1">
      <alignment horizontal="left" vertical="center" wrapText="1"/>
    </xf>
    <xf numFmtId="167" fontId="7" fillId="2" borderId="0" xfId="2" applyNumberFormat="1" applyFont="1" applyFill="1" applyBorder="1" applyAlignment="1">
      <alignment horizontal="left" vertical="center" wrapText="1"/>
    </xf>
    <xf numFmtId="0" fontId="8" fillId="0" borderId="10" xfId="0" applyFont="1" applyBorder="1" applyAlignment="1">
      <alignment horizontal="center" vertical="center"/>
    </xf>
    <xf numFmtId="0" fontId="8" fillId="0" borderId="9" xfId="0" applyFont="1" applyBorder="1" applyAlignment="1">
      <alignment horizontal="left" vertical="center" wrapText="1"/>
    </xf>
    <xf numFmtId="4" fontId="8" fillId="0" borderId="9" xfId="1" applyNumberFormat="1" applyFont="1" applyFill="1" applyBorder="1" applyAlignment="1">
      <alignment horizontal="center" vertical="center"/>
    </xf>
    <xf numFmtId="4" fontId="7" fillId="0" borderId="12" xfId="0" applyNumberFormat="1" applyFont="1" applyBorder="1" applyAlignment="1">
      <alignment horizontal="left" vertical="center" wrapText="1"/>
    </xf>
    <xf numFmtId="0" fontId="6" fillId="0" borderId="10" xfId="0" applyFont="1" applyFill="1" applyBorder="1" applyAlignment="1">
      <alignment horizontal="center" vertical="center"/>
    </xf>
    <xf numFmtId="0" fontId="6" fillId="0" borderId="9" xfId="0" applyFont="1" applyFill="1" applyBorder="1" applyAlignment="1">
      <alignment horizontal="left" vertical="center" wrapText="1"/>
    </xf>
    <xf numFmtId="0" fontId="7" fillId="0" borderId="12" xfId="0" applyFont="1" applyBorder="1" applyAlignment="1">
      <alignment horizontal="left" vertical="center" wrapText="1"/>
    </xf>
    <xf numFmtId="165" fontId="6" fillId="0" borderId="0" xfId="1" applyFont="1" applyBorder="1" applyAlignment="1">
      <alignment horizontal="center" vertical="center"/>
    </xf>
    <xf numFmtId="4" fontId="6" fillId="0" borderId="9" xfId="1" applyNumberFormat="1" applyFont="1" applyFill="1" applyBorder="1" applyAlignment="1">
      <alignment horizontal="center" vertical="center"/>
    </xf>
    <xf numFmtId="4" fontId="6" fillId="0" borderId="10" xfId="1" applyNumberFormat="1" applyFont="1" applyFill="1" applyBorder="1" applyAlignment="1">
      <alignment horizontal="center" vertical="center"/>
    </xf>
    <xf numFmtId="169" fontId="6" fillId="0" borderId="12" xfId="1" applyNumberFormat="1" applyFont="1" applyFill="1" applyBorder="1" applyAlignment="1">
      <alignment horizontal="center" vertical="center"/>
    </xf>
    <xf numFmtId="0" fontId="6" fillId="0" borderId="2" xfId="0" applyFont="1" applyFill="1" applyBorder="1" applyAlignment="1">
      <alignment vertical="top" wrapText="1"/>
    </xf>
    <xf numFmtId="0" fontId="6" fillId="0" borderId="9" xfId="0" applyFont="1" applyFill="1" applyBorder="1" applyAlignment="1">
      <alignment vertical="top" wrapText="1"/>
    </xf>
    <xf numFmtId="4" fontId="8" fillId="0" borderId="11" xfId="1" applyNumberFormat="1" applyFont="1" applyFill="1" applyBorder="1" applyAlignment="1">
      <alignment horizontal="center" vertical="center"/>
    </xf>
    <xf numFmtId="165" fontId="6" fillId="0" borderId="12" xfId="1" applyFont="1" applyBorder="1" applyAlignment="1">
      <alignment horizontal="center" vertical="center"/>
    </xf>
    <xf numFmtId="0" fontId="7" fillId="0" borderId="0" xfId="0" applyFont="1" applyFill="1" applyBorder="1" applyAlignment="1">
      <alignment horizontal="left" vertical="center" wrapText="1"/>
    </xf>
    <xf numFmtId="10" fontId="7" fillId="0" borderId="0" xfId="2" applyNumberFormat="1" applyFont="1" applyFill="1" applyBorder="1" applyAlignment="1">
      <alignment horizontal="left" vertical="center" wrapText="1"/>
    </xf>
    <xf numFmtId="0" fontId="7" fillId="0" borderId="10" xfId="0" applyFont="1" applyBorder="1" applyAlignment="1">
      <alignment horizontal="center" vertical="center" wrapText="1"/>
    </xf>
    <xf numFmtId="3" fontId="12" fillId="0" borderId="12" xfId="0" applyNumberFormat="1" applyFont="1" applyFill="1" applyBorder="1" applyAlignment="1">
      <alignment horizontal="left" vertical="center" wrapText="1"/>
    </xf>
    <xf numFmtId="3" fontId="12" fillId="0" borderId="0" xfId="0" applyNumberFormat="1" applyFont="1" applyFill="1" applyBorder="1" applyAlignment="1">
      <alignment horizontal="left" vertical="center" wrapText="1"/>
    </xf>
    <xf numFmtId="49" fontId="6" fillId="0" borderId="0" xfId="0" applyNumberFormat="1" applyFont="1" applyBorder="1" applyAlignment="1">
      <alignment horizontal="center" vertical="center"/>
    </xf>
    <xf numFmtId="0" fontId="6" fillId="0" borderId="0" xfId="0" applyFont="1" applyBorder="1" applyAlignment="1">
      <alignment horizontal="center" vertical="center"/>
    </xf>
    <xf numFmtId="0" fontId="6" fillId="0" borderId="0" xfId="0" applyFont="1" applyBorder="1" applyAlignment="1">
      <alignment horizontal="justify" vertical="center" wrapText="1"/>
    </xf>
    <xf numFmtId="0" fontId="6" fillId="0" borderId="0" xfId="0" applyFont="1" applyBorder="1" applyAlignment="1">
      <alignment horizontal="left" vertical="center" wrapText="1"/>
    </xf>
    <xf numFmtId="0" fontId="7" fillId="0" borderId="0" xfId="0" applyFont="1" applyBorder="1" applyAlignment="1">
      <alignment horizontal="center" vertical="center" wrapText="1"/>
    </xf>
    <xf numFmtId="0" fontId="2" fillId="0" borderId="0" xfId="0" applyFont="1" applyAlignment="1">
      <alignment horizontal="justify" wrapText="1"/>
    </xf>
    <xf numFmtId="0" fontId="15" fillId="0" borderId="0" xfId="0" applyFont="1"/>
    <xf numFmtId="0" fontId="17" fillId="0" borderId="0" xfId="0" applyFont="1" applyAlignment="1">
      <alignment horizontal="center" vertical="center" wrapText="1"/>
    </xf>
    <xf numFmtId="3" fontId="17" fillId="0" borderId="0" xfId="0" applyNumberFormat="1" applyFont="1" applyAlignment="1">
      <alignment horizontal="center" vertical="center" wrapText="1"/>
    </xf>
    <xf numFmtId="0" fontId="16" fillId="3" borderId="22" xfId="0" applyFont="1" applyFill="1" applyBorder="1" applyAlignment="1">
      <alignment horizontal="center" vertical="center"/>
    </xf>
    <xf numFmtId="0" fontId="16" fillId="4" borderId="23" xfId="0" applyFont="1" applyFill="1" applyBorder="1" applyAlignment="1">
      <alignment horizontal="center" vertical="center"/>
    </xf>
    <xf numFmtId="3" fontId="0" fillId="0" borderId="0" xfId="0" applyNumberFormat="1"/>
    <xf numFmtId="0" fontId="19" fillId="3" borderId="25" xfId="0" applyFont="1" applyFill="1" applyBorder="1" applyAlignment="1">
      <alignment horizontal="center" vertical="center"/>
    </xf>
    <xf numFmtId="0" fontId="21" fillId="0" borderId="26" xfId="3" applyNumberFormat="1" applyFont="1" applyFill="1" applyBorder="1" applyAlignment="1">
      <alignment vertical="center" wrapText="1"/>
    </xf>
    <xf numFmtId="0" fontId="19" fillId="0" borderId="13" xfId="0" applyFont="1" applyFill="1" applyBorder="1" applyAlignment="1">
      <alignment horizontal="center" vertical="center"/>
    </xf>
    <xf numFmtId="4" fontId="21" fillId="0" borderId="16" xfId="0" applyNumberFormat="1" applyFont="1" applyFill="1" applyBorder="1" applyAlignment="1">
      <alignment horizontal="center" vertical="center"/>
    </xf>
    <xf numFmtId="4" fontId="21" fillId="4" borderId="17" xfId="0" applyNumberFormat="1" applyFont="1" applyFill="1" applyBorder="1" applyAlignment="1">
      <alignment horizontal="center" vertical="center"/>
    </xf>
    <xf numFmtId="0" fontId="18" fillId="3" borderId="27" xfId="0" applyFont="1" applyFill="1" applyBorder="1" applyAlignment="1">
      <alignment horizontal="center" vertical="center"/>
    </xf>
    <xf numFmtId="0" fontId="19" fillId="0" borderId="28" xfId="0" applyFont="1" applyFill="1" applyBorder="1" applyAlignment="1">
      <alignment horizontal="center" vertical="center"/>
    </xf>
    <xf numFmtId="0" fontId="21" fillId="0" borderId="29" xfId="3" applyNumberFormat="1" applyFont="1" applyFill="1" applyBorder="1" applyAlignment="1">
      <alignment vertical="center" wrapText="1"/>
    </xf>
    <xf numFmtId="4" fontId="21" fillId="0" borderId="30" xfId="0" applyNumberFormat="1" applyFont="1" applyFill="1" applyBorder="1" applyAlignment="1">
      <alignment horizontal="center" vertical="center"/>
    </xf>
    <xf numFmtId="4" fontId="21" fillId="4" borderId="31" xfId="0" applyNumberFormat="1" applyFont="1" applyFill="1" applyBorder="1" applyAlignment="1">
      <alignment horizontal="center" vertical="center"/>
    </xf>
    <xf numFmtId="0" fontId="5" fillId="0" borderId="32" xfId="0" applyFont="1" applyFill="1" applyBorder="1" applyAlignment="1">
      <alignment vertical="center" wrapText="1"/>
    </xf>
    <xf numFmtId="9" fontId="15" fillId="0" borderId="0" xfId="2" applyFont="1" applyFill="1"/>
    <xf numFmtId="0" fontId="0" fillId="0" borderId="0" xfId="0" applyFill="1"/>
    <xf numFmtId="0" fontId="21" fillId="0" borderId="29" xfId="3" applyNumberFormat="1" applyFont="1" applyFill="1" applyBorder="1" applyAlignment="1">
      <alignment horizontal="left" vertical="center" wrapText="1"/>
    </xf>
    <xf numFmtId="0" fontId="22" fillId="0" borderId="28" xfId="0" applyFont="1" applyFill="1" applyBorder="1" applyAlignment="1">
      <alignment horizontal="center" vertical="center"/>
    </xf>
    <xf numFmtId="168" fontId="21" fillId="0" borderId="30" xfId="0" applyNumberFormat="1" applyFont="1" applyFill="1" applyBorder="1" applyAlignment="1">
      <alignment horizontal="center" vertical="center"/>
    </xf>
    <xf numFmtId="0" fontId="23" fillId="0" borderId="0" xfId="0" applyFont="1" applyFill="1"/>
    <xf numFmtId="3" fontId="21" fillId="0" borderId="29" xfId="3" applyNumberFormat="1" applyFont="1" applyFill="1" applyBorder="1" applyAlignment="1">
      <alignment horizontal="left" vertical="center" wrapText="1"/>
    </xf>
    <xf numFmtId="49" fontId="24" fillId="0" borderId="28" xfId="4" applyNumberFormat="1" applyFont="1" applyFill="1" applyBorder="1" applyAlignment="1">
      <alignment horizontal="center" vertical="center"/>
    </xf>
    <xf numFmtId="0" fontId="22" fillId="0" borderId="29" xfId="5" applyFont="1" applyFill="1" applyBorder="1" applyAlignment="1">
      <alignment horizontal="left" vertical="center" wrapText="1"/>
    </xf>
    <xf numFmtId="0" fontId="24" fillId="0" borderId="28" xfId="4" applyNumberFormat="1" applyFont="1" applyFill="1" applyBorder="1" applyAlignment="1">
      <alignment horizontal="center" vertical="center" wrapText="1"/>
    </xf>
    <xf numFmtId="4" fontId="21" fillId="0" borderId="30" xfId="5" applyNumberFormat="1" applyFont="1" applyFill="1" applyBorder="1" applyAlignment="1">
      <alignment horizontal="center" vertical="center"/>
    </xf>
    <xf numFmtId="4" fontId="21" fillId="0" borderId="31" xfId="5" applyNumberFormat="1" applyFont="1" applyFill="1" applyBorder="1" applyAlignment="1">
      <alignment horizontal="center" vertical="center"/>
    </xf>
    <xf numFmtId="0" fontId="23" fillId="0" borderId="0" xfId="0" applyFont="1"/>
    <xf numFmtId="0" fontId="25" fillId="0" borderId="28" xfId="4" applyNumberFormat="1" applyFont="1" applyFill="1" applyBorder="1" applyAlignment="1">
      <alignment horizontal="center" vertical="center" wrapText="1"/>
    </xf>
    <xf numFmtId="0" fontId="22" fillId="0" borderId="29" xfId="5" applyFont="1" applyFill="1" applyBorder="1" applyAlignment="1">
      <alignment horizontal="right" vertical="center" wrapText="1"/>
    </xf>
    <xf numFmtId="4" fontId="24" fillId="0" borderId="30" xfId="5" applyNumberFormat="1" applyFont="1" applyFill="1" applyBorder="1" applyAlignment="1">
      <alignment horizontal="center" vertical="center"/>
    </xf>
    <xf numFmtId="4" fontId="24" fillId="0" borderId="31" xfId="5" applyNumberFormat="1" applyFont="1" applyFill="1" applyBorder="1" applyAlignment="1">
      <alignment horizontal="right" vertical="center"/>
    </xf>
    <xf numFmtId="4" fontId="24" fillId="0" borderId="30" xfId="5" applyNumberFormat="1" applyFont="1" applyFill="1" applyBorder="1" applyAlignment="1">
      <alignment horizontal="right" vertical="center"/>
    </xf>
    <xf numFmtId="0" fontId="21" fillId="0" borderId="28" xfId="0" applyFont="1" applyFill="1" applyBorder="1" applyAlignment="1">
      <alignment horizontal="center" vertical="center"/>
    </xf>
    <xf numFmtId="4" fontId="21" fillId="0" borderId="31" xfId="0" applyNumberFormat="1" applyFont="1" applyFill="1" applyBorder="1" applyAlignment="1">
      <alignment horizontal="center" vertical="center"/>
    </xf>
    <xf numFmtId="0" fontId="21" fillId="0" borderId="19" xfId="0" applyFont="1" applyFill="1" applyBorder="1" applyAlignment="1">
      <alignment horizontal="center" vertical="center"/>
    </xf>
    <xf numFmtId="0" fontId="21" fillId="0" borderId="20" xfId="3" applyNumberFormat="1" applyFont="1" applyFill="1" applyBorder="1" applyAlignment="1">
      <alignment horizontal="left" vertical="center" wrapText="1"/>
    </xf>
    <xf numFmtId="4" fontId="21" fillId="0" borderId="35" xfId="0" applyNumberFormat="1" applyFont="1" applyFill="1" applyBorder="1" applyAlignment="1">
      <alignment horizontal="center" vertical="center"/>
    </xf>
    <xf numFmtId="4" fontId="21" fillId="0" borderId="36" xfId="0" applyNumberFormat="1" applyFont="1" applyFill="1" applyBorder="1" applyAlignment="1">
      <alignment horizontal="center" vertical="center"/>
    </xf>
    <xf numFmtId="0" fontId="5" fillId="0" borderId="24" xfId="0" applyFont="1" applyFill="1" applyBorder="1" applyAlignment="1">
      <alignment vertical="center" wrapText="1"/>
    </xf>
    <xf numFmtId="0" fontId="16" fillId="3" borderId="35" xfId="0" applyFont="1" applyFill="1" applyBorder="1" applyAlignment="1">
      <alignment horizontal="center" vertical="center"/>
    </xf>
    <xf numFmtId="0" fontId="16" fillId="4" borderId="36" xfId="0" applyFont="1" applyFill="1" applyBorder="1" applyAlignment="1">
      <alignment horizontal="center" vertical="center"/>
    </xf>
    <xf numFmtId="0" fontId="19" fillId="3" borderId="14" xfId="0" applyFont="1" applyFill="1" applyBorder="1" applyAlignment="1">
      <alignment horizontal="center" vertical="center"/>
    </xf>
    <xf numFmtId="0" fontId="21" fillId="0" borderId="15" xfId="3" applyNumberFormat="1" applyFont="1" applyFill="1" applyBorder="1" applyAlignment="1">
      <alignment vertical="center" wrapText="1"/>
    </xf>
    <xf numFmtId="0" fontId="19" fillId="0" borderId="14" xfId="0" applyFont="1" applyFill="1" applyBorder="1" applyAlignment="1">
      <alignment horizontal="center" vertical="center"/>
    </xf>
    <xf numFmtId="4" fontId="21" fillId="0" borderId="13" xfId="0" applyNumberFormat="1" applyFont="1" applyFill="1" applyBorder="1" applyAlignment="1">
      <alignment horizontal="center" vertical="center"/>
    </xf>
    <xf numFmtId="0" fontId="27" fillId="3" borderId="18" xfId="0" applyFont="1" applyFill="1" applyBorder="1" applyAlignment="1">
      <alignment horizontal="center" vertical="center"/>
    </xf>
    <xf numFmtId="10" fontId="15" fillId="0" borderId="0" xfId="2" applyNumberFormat="1" applyFont="1"/>
    <xf numFmtId="0" fontId="19" fillId="0" borderId="29" xfId="0" applyFont="1" applyFill="1" applyBorder="1" applyAlignment="1">
      <alignment horizontal="center" vertical="center"/>
    </xf>
    <xf numFmtId="0" fontId="21" fillId="0" borderId="2" xfId="3" applyNumberFormat="1" applyFont="1" applyFill="1" applyBorder="1" applyAlignment="1">
      <alignment horizontal="left" vertical="center" wrapText="1"/>
    </xf>
    <xf numFmtId="10" fontId="15" fillId="0" borderId="0" xfId="2" applyNumberFormat="1" applyFont="1" applyFill="1"/>
    <xf numFmtId="0" fontId="19" fillId="0" borderId="26" xfId="0" applyFont="1" applyFill="1" applyBorder="1" applyAlignment="1">
      <alignment horizontal="center" vertical="center"/>
    </xf>
    <xf numFmtId="0" fontId="21" fillId="0" borderId="1" xfId="3" applyNumberFormat="1" applyFont="1" applyFill="1" applyBorder="1" applyAlignment="1">
      <alignment horizontal="left" vertical="center" wrapText="1"/>
    </xf>
    <xf numFmtId="4" fontId="21" fillId="0" borderId="27" xfId="0" applyNumberFormat="1" applyFont="1" applyFill="1" applyBorder="1" applyAlignment="1">
      <alignment horizontal="center" vertical="center"/>
    </xf>
    <xf numFmtId="4" fontId="21" fillId="5" borderId="27" xfId="0" applyNumberFormat="1" applyFont="1" applyFill="1" applyBorder="1" applyAlignment="1">
      <alignment horizontal="center" vertical="center"/>
    </xf>
    <xf numFmtId="0" fontId="5" fillId="5" borderId="32" xfId="0" applyFont="1" applyFill="1" applyBorder="1" applyAlignment="1">
      <alignment vertical="center" wrapText="1"/>
    </xf>
    <xf numFmtId="49" fontId="21" fillId="0" borderId="26" xfId="4" applyNumberFormat="1" applyFont="1" applyFill="1" applyBorder="1" applyAlignment="1">
      <alignment horizontal="center" vertical="center"/>
    </xf>
    <xf numFmtId="0" fontId="5" fillId="0" borderId="2" xfId="0" applyFont="1" applyFill="1" applyBorder="1" applyAlignment="1">
      <alignment vertical="center" wrapText="1"/>
    </xf>
    <xf numFmtId="0" fontId="19" fillId="0" borderId="1" xfId="5" applyFont="1" applyFill="1" applyBorder="1" applyAlignment="1">
      <alignment horizontal="left" vertical="center" wrapText="1"/>
    </xf>
    <xf numFmtId="0" fontId="5" fillId="0" borderId="9" xfId="0" applyFont="1" applyFill="1" applyBorder="1" applyAlignment="1">
      <alignment vertical="center" wrapText="1"/>
    </xf>
    <xf numFmtId="49" fontId="24" fillId="0" borderId="29" xfId="4" applyNumberFormat="1" applyFont="1" applyFill="1" applyBorder="1" applyAlignment="1">
      <alignment horizontal="center" vertical="center"/>
    </xf>
    <xf numFmtId="0" fontId="27" fillId="0" borderId="2" xfId="5" applyFont="1" applyFill="1" applyBorder="1" applyAlignment="1">
      <alignment horizontal="left" vertical="center" wrapText="1"/>
    </xf>
    <xf numFmtId="0" fontId="27" fillId="0" borderId="29" xfId="0" applyFont="1" applyFill="1" applyBorder="1" applyAlignment="1">
      <alignment horizontal="center" vertical="center"/>
    </xf>
    <xf numFmtId="49" fontId="21" fillId="0" borderId="29" xfId="4" applyNumberFormat="1" applyFont="1" applyFill="1" applyBorder="1" applyAlignment="1">
      <alignment horizontal="center" vertical="center"/>
    </xf>
    <xf numFmtId="49" fontId="5" fillId="0" borderId="2" xfId="6" applyNumberFormat="1" applyFont="1" applyFill="1" applyBorder="1" applyAlignment="1">
      <alignment horizontal="left" vertical="center" wrapText="1"/>
    </xf>
    <xf numFmtId="49" fontId="21" fillId="0" borderId="12" xfId="4" applyNumberFormat="1" applyFont="1" applyFill="1" applyBorder="1" applyAlignment="1">
      <alignment horizontal="center" vertical="center"/>
    </xf>
    <xf numFmtId="49" fontId="5" fillId="0" borderId="12" xfId="6" applyNumberFormat="1" applyFont="1" applyFill="1" applyBorder="1" applyAlignment="1">
      <alignment horizontal="left" vertical="center" wrapText="1"/>
    </xf>
    <xf numFmtId="0" fontId="27" fillId="0" borderId="12" xfId="0" applyFont="1" applyFill="1" applyBorder="1" applyAlignment="1">
      <alignment horizontal="center" vertical="center"/>
    </xf>
    <xf numFmtId="4" fontId="21" fillId="4" borderId="30" xfId="0" applyNumberFormat="1" applyFont="1" applyFill="1" applyBorder="1" applyAlignment="1">
      <alignment horizontal="center" vertical="center"/>
    </xf>
    <xf numFmtId="4" fontId="21" fillId="4" borderId="27" xfId="0" applyNumberFormat="1" applyFont="1" applyFill="1" applyBorder="1" applyAlignment="1">
      <alignment horizontal="center" vertical="center"/>
    </xf>
    <xf numFmtId="4" fontId="21" fillId="0" borderId="12" xfId="5" applyNumberFormat="1" applyFont="1" applyFill="1" applyBorder="1" applyAlignment="1">
      <alignment horizontal="center" vertical="center"/>
    </xf>
    <xf numFmtId="4" fontId="21" fillId="2" borderId="12" xfId="5" applyNumberFormat="1" applyFont="1" applyFill="1" applyBorder="1" applyAlignment="1">
      <alignment horizontal="center" vertical="center"/>
    </xf>
    <xf numFmtId="0" fontId="5" fillId="0" borderId="12" xfId="0" applyFont="1" applyFill="1" applyBorder="1" applyAlignment="1">
      <alignment vertical="center" wrapText="1"/>
    </xf>
    <xf numFmtId="165" fontId="0" fillId="0" borderId="0" xfId="1" applyFont="1"/>
    <xf numFmtId="0" fontId="5" fillId="0" borderId="33" xfId="0" applyFont="1" applyFill="1" applyBorder="1" applyAlignment="1">
      <alignment vertical="center" wrapText="1"/>
    </xf>
    <xf numFmtId="0" fontId="5" fillId="0" borderId="26" xfId="0" applyFont="1" applyFill="1" applyBorder="1" applyAlignment="1">
      <alignment vertical="center" wrapText="1"/>
    </xf>
    <xf numFmtId="0" fontId="5" fillId="0" borderId="34" xfId="0" applyFont="1" applyFill="1" applyBorder="1" applyAlignment="1">
      <alignment vertical="center" wrapText="1"/>
    </xf>
    <xf numFmtId="0" fontId="6" fillId="0" borderId="9" xfId="0" applyFont="1" applyFill="1" applyBorder="1" applyAlignment="1">
      <alignment horizontal="center" vertical="center"/>
    </xf>
    <xf numFmtId="0" fontId="9" fillId="0" borderId="12" xfId="0" applyFont="1" applyFill="1" applyBorder="1" applyAlignment="1">
      <alignment horizontal="left" vertical="center" wrapText="1"/>
    </xf>
    <xf numFmtId="0" fontId="13" fillId="0" borderId="0" xfId="0" applyFont="1" applyAlignment="1">
      <alignment horizontal="justify" wrapText="1"/>
    </xf>
    <xf numFmtId="0" fontId="2" fillId="0" borderId="0" xfId="0" applyFont="1" applyAlignment="1">
      <alignment horizontal="justify" wrapText="1"/>
    </xf>
    <xf numFmtId="49" fontId="6" fillId="0" borderId="10" xfId="0" applyNumberFormat="1" applyFont="1" applyBorder="1" applyAlignment="1">
      <alignment horizontal="center" vertical="center"/>
    </xf>
    <xf numFmtId="49" fontId="6" fillId="0" borderId="2" xfId="0" applyNumberFormat="1" applyFont="1" applyBorder="1" applyAlignment="1">
      <alignment horizontal="center" vertical="center"/>
    </xf>
    <xf numFmtId="49" fontId="6" fillId="0" borderId="9" xfId="0" applyNumberFormat="1" applyFont="1" applyBorder="1" applyAlignment="1">
      <alignment horizontal="center" vertical="center"/>
    </xf>
    <xf numFmtId="0" fontId="6" fillId="0" borderId="2" xfId="0" applyFont="1" applyBorder="1" applyAlignment="1">
      <alignment horizontal="justify" vertical="center" wrapText="1"/>
    </xf>
    <xf numFmtId="0" fontId="6" fillId="0" borderId="10" xfId="0" applyFont="1" applyBorder="1" applyAlignment="1">
      <alignment horizontal="center" vertical="center"/>
    </xf>
    <xf numFmtId="0" fontId="6" fillId="0" borderId="2" xfId="0" applyFont="1" applyBorder="1" applyAlignment="1">
      <alignment horizontal="center" vertical="center"/>
    </xf>
    <xf numFmtId="0" fontId="6" fillId="0" borderId="9" xfId="0" applyFont="1" applyBorder="1" applyAlignment="1">
      <alignment horizontal="center" vertical="center"/>
    </xf>
    <xf numFmtId="0" fontId="7" fillId="0" borderId="6" xfId="0" applyFont="1" applyFill="1" applyBorder="1" applyAlignment="1">
      <alignment horizontal="left" vertical="center" wrapText="1"/>
    </xf>
    <xf numFmtId="0" fontId="7" fillId="0" borderId="11" xfId="0" applyFont="1" applyFill="1" applyBorder="1" applyAlignment="1">
      <alignment horizontal="left" vertical="center" wrapText="1"/>
    </xf>
    <xf numFmtId="49" fontId="10" fillId="0" borderId="10" xfId="0" applyNumberFormat="1" applyFont="1" applyFill="1" applyBorder="1" applyAlignment="1">
      <alignment horizontal="center" vertical="center"/>
    </xf>
    <xf numFmtId="49" fontId="10" fillId="0" borderId="2" xfId="0" applyNumberFormat="1" applyFont="1" applyFill="1" applyBorder="1" applyAlignment="1">
      <alignment horizontal="center" vertical="center"/>
    </xf>
    <xf numFmtId="49" fontId="10" fillId="0" borderId="9" xfId="0" applyNumberFormat="1" applyFont="1" applyFill="1" applyBorder="1" applyAlignment="1">
      <alignment horizontal="center" vertical="center"/>
    </xf>
    <xf numFmtId="0" fontId="11" fillId="0" borderId="10"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6" fillId="0" borderId="10"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9" xfId="0" applyFont="1" applyFill="1" applyBorder="1" applyAlignment="1">
      <alignment horizontal="center" vertical="center"/>
    </xf>
    <xf numFmtId="49" fontId="6" fillId="0" borderId="10" xfId="0" applyNumberFormat="1" applyFont="1" applyFill="1" applyBorder="1" applyAlignment="1">
      <alignment horizontal="center" vertical="center"/>
    </xf>
    <xf numFmtId="49" fontId="6" fillId="0" borderId="2" xfId="0" applyNumberFormat="1" applyFont="1" applyFill="1" applyBorder="1" applyAlignment="1">
      <alignment horizontal="center" vertical="center"/>
    </xf>
    <xf numFmtId="49" fontId="6" fillId="0" borderId="9" xfId="0" applyNumberFormat="1" applyFont="1" applyFill="1" applyBorder="1" applyAlignment="1">
      <alignment horizontal="center" vertical="center"/>
    </xf>
    <xf numFmtId="0" fontId="6" fillId="0" borderId="2" xfId="0" applyFont="1" applyFill="1" applyBorder="1" applyAlignment="1">
      <alignment horizontal="justify" vertical="center" wrapText="1"/>
    </xf>
    <xf numFmtId="0" fontId="11" fillId="0" borderId="10" xfId="0" applyFont="1" applyFill="1" applyBorder="1" applyAlignment="1">
      <alignment horizontal="left" vertical="center" wrapText="1"/>
    </xf>
    <xf numFmtId="0" fontId="11" fillId="0" borderId="2" xfId="0" applyFont="1" applyFill="1" applyBorder="1" applyAlignment="1">
      <alignment horizontal="left" vertical="center" wrapText="1"/>
    </xf>
    <xf numFmtId="0" fontId="11" fillId="0" borderId="9" xfId="0" applyFont="1" applyFill="1" applyBorder="1" applyAlignment="1">
      <alignment horizontal="left" vertical="center" wrapText="1"/>
    </xf>
    <xf numFmtId="49" fontId="8" fillId="0" borderId="10" xfId="0" applyNumberFormat="1" applyFont="1" applyBorder="1" applyAlignment="1">
      <alignment horizontal="center" vertical="center"/>
    </xf>
    <xf numFmtId="49" fontId="8" fillId="0" borderId="2" xfId="0" applyNumberFormat="1" applyFont="1" applyBorder="1" applyAlignment="1">
      <alignment horizontal="center" vertical="center"/>
    </xf>
    <xf numFmtId="49" fontId="8" fillId="0" borderId="9" xfId="0" applyNumberFormat="1" applyFont="1" applyBorder="1" applyAlignment="1">
      <alignment horizontal="center" vertical="center"/>
    </xf>
    <xf numFmtId="0" fontId="8" fillId="0" borderId="2" xfId="0" applyFont="1" applyBorder="1" applyAlignment="1">
      <alignment horizontal="justify" vertical="center" wrapText="1"/>
    </xf>
    <xf numFmtId="0" fontId="8" fillId="0" borderId="10" xfId="0" applyFont="1" applyBorder="1" applyAlignment="1">
      <alignment horizontal="center" vertical="center"/>
    </xf>
    <xf numFmtId="0" fontId="8" fillId="0" borderId="2" xfId="0" applyFont="1" applyBorder="1" applyAlignment="1">
      <alignment horizontal="center" vertical="center"/>
    </xf>
    <xf numFmtId="0" fontId="8" fillId="0" borderId="9" xfId="0" applyFont="1" applyBorder="1" applyAlignment="1">
      <alignment horizontal="center" vertical="center"/>
    </xf>
    <xf numFmtId="0" fontId="6" fillId="0" borderId="6" xfId="0" applyFont="1" applyBorder="1" applyAlignment="1">
      <alignment horizontal="center" vertical="center" wrapText="1"/>
    </xf>
    <xf numFmtId="0" fontId="6" fillId="0" borderId="11" xfId="0" applyFont="1" applyBorder="1" applyAlignment="1">
      <alignment horizontal="center" vertical="center" wrapText="1"/>
    </xf>
    <xf numFmtId="49" fontId="3" fillId="0" borderId="2" xfId="0" applyNumberFormat="1" applyFont="1" applyBorder="1" applyAlignment="1">
      <alignment horizontal="left"/>
    </xf>
    <xf numFmtId="49" fontId="3" fillId="0" borderId="1" xfId="0" applyNumberFormat="1" applyFont="1" applyBorder="1" applyAlignment="1">
      <alignment horizontal="center"/>
    </xf>
    <xf numFmtId="49" fontId="3" fillId="0" borderId="0" xfId="0" applyNumberFormat="1" applyFont="1" applyBorder="1" applyAlignment="1">
      <alignment horizontal="center"/>
    </xf>
    <xf numFmtId="0" fontId="6" fillId="0" borderId="3" xfId="0" applyFont="1" applyBorder="1" applyAlignment="1">
      <alignment horizontal="center" vertical="center" wrapText="1"/>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7" xfId="0" applyFont="1" applyBorder="1" applyAlignment="1">
      <alignment horizontal="center" vertical="center"/>
    </xf>
    <xf numFmtId="0" fontId="6" fillId="0" borderId="1" xfId="0" applyFont="1" applyBorder="1" applyAlignment="1">
      <alignment horizontal="center" vertical="center"/>
    </xf>
    <xf numFmtId="0" fontId="6" fillId="0" borderId="8" xfId="0" applyFont="1" applyBorder="1" applyAlignment="1">
      <alignment horizontal="center" vertical="center"/>
    </xf>
    <xf numFmtId="0" fontId="6" fillId="0" borderId="3" xfId="0" applyFont="1" applyBorder="1" applyAlignment="1">
      <alignment horizontal="center" vertical="center"/>
    </xf>
    <xf numFmtId="0" fontId="4" fillId="0" borderId="0" xfId="0" applyFont="1" applyAlignment="1">
      <alignment horizontal="center"/>
    </xf>
    <xf numFmtId="0" fontId="3" fillId="0" borderId="1" xfId="0" applyFont="1" applyBorder="1" applyAlignment="1">
      <alignment horizontal="left"/>
    </xf>
    <xf numFmtId="49" fontId="3" fillId="0" borderId="1" xfId="0" applyNumberFormat="1" applyFont="1" applyBorder="1" applyAlignment="1">
      <alignment horizontal="left"/>
    </xf>
    <xf numFmtId="0" fontId="26" fillId="0" borderId="0" xfId="0" applyFont="1" applyAlignment="1">
      <alignment horizontal="center" vertical="center"/>
    </xf>
    <xf numFmtId="0" fontId="16" fillId="3" borderId="14" xfId="0" applyFont="1" applyFill="1" applyBorder="1" applyAlignment="1">
      <alignment horizontal="center" vertical="center"/>
    </xf>
    <xf numFmtId="0" fontId="16" fillId="4" borderId="20" xfId="0" applyFont="1" applyFill="1" applyBorder="1" applyAlignment="1">
      <alignment horizontal="center" vertical="center"/>
    </xf>
    <xf numFmtId="0" fontId="16" fillId="3" borderId="15" xfId="0" applyFont="1" applyFill="1" applyBorder="1" applyAlignment="1">
      <alignment horizontal="center" vertical="center"/>
    </xf>
    <xf numFmtId="0" fontId="16" fillId="4" borderId="21" xfId="0" applyFont="1" applyFill="1" applyBorder="1" applyAlignment="1">
      <alignment horizontal="center" vertical="center"/>
    </xf>
    <xf numFmtId="0" fontId="16" fillId="3" borderId="16" xfId="0" applyFont="1" applyFill="1" applyBorder="1" applyAlignment="1">
      <alignment horizontal="center" vertical="center"/>
    </xf>
    <xf numFmtId="0" fontId="16" fillId="3" borderId="17" xfId="0" applyFont="1" applyFill="1" applyBorder="1" applyAlignment="1">
      <alignment horizontal="center" vertical="center"/>
    </xf>
    <xf numFmtId="0" fontId="18" fillId="3" borderId="37" xfId="0" applyFont="1" applyFill="1" applyBorder="1" applyAlignment="1">
      <alignment horizontal="center" vertical="center"/>
    </xf>
    <xf numFmtId="0" fontId="18" fillId="3" borderId="38" xfId="0" applyFont="1" applyFill="1" applyBorder="1" applyAlignment="1">
      <alignment horizontal="center" vertical="center"/>
    </xf>
    <xf numFmtId="0" fontId="14" fillId="0" borderId="0" xfId="0" applyFont="1" applyAlignment="1">
      <alignment wrapText="1"/>
    </xf>
    <xf numFmtId="0" fontId="16" fillId="0" borderId="0" xfId="0" applyFont="1" applyAlignment="1">
      <alignment horizontal="left" vertical="center" wrapText="1"/>
    </xf>
    <xf numFmtId="0" fontId="16" fillId="3" borderId="13" xfId="0" applyFont="1" applyFill="1" applyBorder="1" applyAlignment="1">
      <alignment horizontal="center" vertical="center"/>
    </xf>
    <xf numFmtId="0" fontId="16" fillId="3" borderId="19" xfId="0" applyFont="1" applyFill="1" applyBorder="1" applyAlignment="1">
      <alignment horizontal="center" vertical="center"/>
    </xf>
    <xf numFmtId="0" fontId="18" fillId="3" borderId="18" xfId="0" applyFont="1" applyFill="1" applyBorder="1" applyAlignment="1">
      <alignment horizontal="center" vertical="center"/>
    </xf>
    <xf numFmtId="0" fontId="18" fillId="3" borderId="24" xfId="0" applyFont="1" applyFill="1" applyBorder="1" applyAlignment="1">
      <alignment horizontal="center" vertical="center"/>
    </xf>
  </cellXfs>
  <cellStyles count="7">
    <cellStyle name="Обычный" xfId="0" builtinId="0"/>
    <cellStyle name="Обычный 10 4" xfId="5"/>
    <cellStyle name="Обычный 2 2 20 2" xfId="3"/>
    <cellStyle name="Обычный 2 48" xfId="4"/>
    <cellStyle name="Процентный" xfId="2" builtinId="5"/>
    <cellStyle name="Стиль 1" xfId="6"/>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71</xdr:col>
      <xdr:colOff>38100</xdr:colOff>
      <xdr:row>75</xdr:row>
      <xdr:rowOff>190500</xdr:rowOff>
    </xdr:from>
    <xdr:to>
      <xdr:col>71</xdr:col>
      <xdr:colOff>1638300</xdr:colOff>
      <xdr:row>75</xdr:row>
      <xdr:rowOff>523875</xdr:rowOff>
    </xdr:to>
    <xdr:pic>
      <xdr:nvPicPr>
        <xdr:cNvPr id="2" name="Рисунок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00675" y="33937575"/>
          <a:ext cx="160020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Y84"/>
  <sheetViews>
    <sheetView tabSelected="1" view="pageBreakPreview" topLeftCell="A5" zoomScale="90" zoomScaleNormal="110" zoomScaleSheetLayoutView="90" workbookViewId="0">
      <selection activeCell="BV5" sqref="BV5"/>
    </sheetView>
  </sheetViews>
  <sheetFormatPr defaultColWidth="0.85546875" defaultRowHeight="15" customHeight="1" x14ac:dyDescent="0.25"/>
  <cols>
    <col min="1" max="6" width="0.85546875" style="2"/>
    <col min="7" max="7" width="2.7109375" style="2" customWidth="1"/>
    <col min="8" max="8" width="0.28515625" style="2" customWidth="1"/>
    <col min="9" max="9" width="0.85546875" style="2" hidden="1" customWidth="1"/>
    <col min="10" max="31" width="0.85546875" style="2"/>
    <col min="32" max="32" width="3.42578125" style="2" customWidth="1"/>
    <col min="33" max="48" width="0.85546875" style="2"/>
    <col min="49" max="49" width="4.28515625" style="2" customWidth="1"/>
    <col min="50" max="58" width="0.85546875" style="2"/>
    <col min="59" max="59" width="9.5703125" style="2" customWidth="1"/>
    <col min="60" max="60" width="4" style="2" customWidth="1"/>
    <col min="61" max="70" width="0.85546875" style="2"/>
    <col min="71" max="71" width="2.140625" style="2" customWidth="1"/>
    <col min="72" max="72" width="25" style="2" customWidth="1"/>
    <col min="73" max="73" width="28" style="2" customWidth="1"/>
    <col min="74" max="74" width="63.28515625" style="2" customWidth="1"/>
    <col min="75" max="75" width="11.7109375" style="2" hidden="1" customWidth="1"/>
    <col min="76" max="16384" width="0.85546875" style="2"/>
  </cols>
  <sheetData>
    <row r="1" spans="1:75" s="1" customFormat="1" ht="12" hidden="1" customHeight="1" x14ac:dyDescent="0.2">
      <c r="BO1" s="1" t="s">
        <v>0</v>
      </c>
    </row>
    <row r="2" spans="1:75" s="1" customFormat="1" ht="12" hidden="1" customHeight="1" x14ac:dyDescent="0.2">
      <c r="BO2" s="1" t="s">
        <v>1</v>
      </c>
    </row>
    <row r="3" spans="1:75" s="1" customFormat="1" ht="12" hidden="1" customHeight="1" x14ac:dyDescent="0.2">
      <c r="BO3" s="1" t="s">
        <v>2</v>
      </c>
    </row>
    <row r="4" spans="1:75" ht="21" hidden="1" customHeight="1" x14ac:dyDescent="0.25"/>
    <row r="5" spans="1:75" ht="21" customHeight="1" x14ac:dyDescent="0.25"/>
    <row r="6" spans="1:75" s="4" customFormat="1" ht="14.25" customHeight="1" x14ac:dyDescent="0.25">
      <c r="A6" s="171" t="s">
        <v>3</v>
      </c>
      <c r="B6" s="171"/>
      <c r="C6" s="171"/>
      <c r="D6" s="171"/>
      <c r="E6" s="171"/>
      <c r="F6" s="171"/>
      <c r="G6" s="171"/>
      <c r="H6" s="171"/>
      <c r="I6" s="171"/>
      <c r="J6" s="171"/>
      <c r="K6" s="171"/>
      <c r="L6" s="171"/>
      <c r="M6" s="171"/>
      <c r="N6" s="171"/>
      <c r="O6" s="171"/>
      <c r="P6" s="171"/>
      <c r="Q6" s="171"/>
      <c r="R6" s="171"/>
      <c r="S6" s="171"/>
      <c r="T6" s="171"/>
      <c r="U6" s="171"/>
      <c r="V6" s="171"/>
      <c r="W6" s="171"/>
      <c r="X6" s="171"/>
      <c r="Y6" s="171"/>
      <c r="Z6" s="171"/>
      <c r="AA6" s="171"/>
      <c r="AB6" s="171"/>
      <c r="AC6" s="171"/>
      <c r="AD6" s="171"/>
      <c r="AE6" s="171"/>
      <c r="AF6" s="171"/>
      <c r="AG6" s="171"/>
      <c r="AH6" s="171"/>
      <c r="AI6" s="171"/>
      <c r="AJ6" s="171"/>
      <c r="AK6" s="171"/>
      <c r="AL6" s="171"/>
      <c r="AM6" s="171"/>
      <c r="AN6" s="171"/>
      <c r="AO6" s="171"/>
      <c r="AP6" s="171"/>
      <c r="AQ6" s="171"/>
      <c r="AR6" s="171"/>
      <c r="AS6" s="171"/>
      <c r="AT6" s="171"/>
      <c r="AU6" s="171"/>
      <c r="AV6" s="171"/>
      <c r="AW6" s="171"/>
      <c r="AX6" s="171"/>
      <c r="AY6" s="171"/>
      <c r="AZ6" s="171"/>
      <c r="BA6" s="171"/>
      <c r="BB6" s="171"/>
      <c r="BC6" s="171"/>
      <c r="BD6" s="171"/>
      <c r="BE6" s="171"/>
      <c r="BF6" s="171"/>
      <c r="BG6" s="171"/>
      <c r="BH6" s="171"/>
      <c r="BI6" s="171"/>
      <c r="BJ6" s="171"/>
      <c r="BK6" s="171"/>
      <c r="BL6" s="171"/>
      <c r="BM6" s="171"/>
      <c r="BN6" s="171"/>
      <c r="BO6" s="171"/>
      <c r="BP6" s="171"/>
      <c r="BQ6" s="171"/>
      <c r="BR6" s="171"/>
      <c r="BS6" s="171"/>
      <c r="BT6" s="171"/>
      <c r="BU6" s="171"/>
      <c r="BV6" s="171"/>
      <c r="BW6" s="3"/>
    </row>
    <row r="7" spans="1:75" s="4" customFormat="1" ht="14.25" customHeight="1" x14ac:dyDescent="0.25">
      <c r="A7" s="171" t="s">
        <v>4</v>
      </c>
      <c r="B7" s="171"/>
      <c r="C7" s="171"/>
      <c r="D7" s="171"/>
      <c r="E7" s="171"/>
      <c r="F7" s="171"/>
      <c r="G7" s="171"/>
      <c r="H7" s="171"/>
      <c r="I7" s="171"/>
      <c r="J7" s="171"/>
      <c r="K7" s="171"/>
      <c r="L7" s="171"/>
      <c r="M7" s="171"/>
      <c r="N7" s="171"/>
      <c r="O7" s="171"/>
      <c r="P7" s="171"/>
      <c r="Q7" s="171"/>
      <c r="R7" s="171"/>
      <c r="S7" s="171"/>
      <c r="T7" s="171"/>
      <c r="U7" s="171"/>
      <c r="V7" s="171"/>
      <c r="W7" s="171"/>
      <c r="X7" s="171"/>
      <c r="Y7" s="171"/>
      <c r="Z7" s="171"/>
      <c r="AA7" s="171"/>
      <c r="AB7" s="171"/>
      <c r="AC7" s="171"/>
      <c r="AD7" s="171"/>
      <c r="AE7" s="171"/>
      <c r="AF7" s="171"/>
      <c r="AG7" s="171"/>
      <c r="AH7" s="171"/>
      <c r="AI7" s="171"/>
      <c r="AJ7" s="171"/>
      <c r="AK7" s="171"/>
      <c r="AL7" s="171"/>
      <c r="AM7" s="171"/>
      <c r="AN7" s="171"/>
      <c r="AO7" s="171"/>
      <c r="AP7" s="171"/>
      <c r="AQ7" s="171"/>
      <c r="AR7" s="171"/>
      <c r="AS7" s="171"/>
      <c r="AT7" s="171"/>
      <c r="AU7" s="171"/>
      <c r="AV7" s="171"/>
      <c r="AW7" s="171"/>
      <c r="AX7" s="171"/>
      <c r="AY7" s="171"/>
      <c r="AZ7" s="171"/>
      <c r="BA7" s="171"/>
      <c r="BB7" s="171"/>
      <c r="BC7" s="171"/>
      <c r="BD7" s="171"/>
      <c r="BE7" s="171"/>
      <c r="BF7" s="171"/>
      <c r="BG7" s="171"/>
      <c r="BH7" s="171"/>
      <c r="BI7" s="171"/>
      <c r="BJ7" s="171"/>
      <c r="BK7" s="171"/>
      <c r="BL7" s="171"/>
      <c r="BM7" s="171"/>
      <c r="BN7" s="171"/>
      <c r="BO7" s="171"/>
      <c r="BP7" s="171"/>
      <c r="BQ7" s="171"/>
      <c r="BR7" s="171"/>
      <c r="BS7" s="171"/>
      <c r="BT7" s="171"/>
      <c r="BU7" s="171"/>
      <c r="BV7" s="171"/>
      <c r="BW7" s="3"/>
    </row>
    <row r="8" spans="1:75" s="4" customFormat="1" ht="14.25" customHeight="1" x14ac:dyDescent="0.25">
      <c r="A8" s="171" t="s">
        <v>5</v>
      </c>
      <c r="B8" s="171"/>
      <c r="C8" s="171"/>
      <c r="D8" s="171"/>
      <c r="E8" s="171"/>
      <c r="F8" s="171"/>
      <c r="G8" s="171"/>
      <c r="H8" s="171"/>
      <c r="I8" s="171"/>
      <c r="J8" s="171"/>
      <c r="K8" s="171"/>
      <c r="L8" s="171"/>
      <c r="M8" s="171"/>
      <c r="N8" s="171"/>
      <c r="O8" s="171"/>
      <c r="P8" s="171"/>
      <c r="Q8" s="171"/>
      <c r="R8" s="171"/>
      <c r="S8" s="171"/>
      <c r="T8" s="171"/>
      <c r="U8" s="171"/>
      <c r="V8" s="171"/>
      <c r="W8" s="171"/>
      <c r="X8" s="171"/>
      <c r="Y8" s="171"/>
      <c r="Z8" s="171"/>
      <c r="AA8" s="171"/>
      <c r="AB8" s="171"/>
      <c r="AC8" s="171"/>
      <c r="AD8" s="171"/>
      <c r="AE8" s="171"/>
      <c r="AF8" s="171"/>
      <c r="AG8" s="171"/>
      <c r="AH8" s="171"/>
      <c r="AI8" s="171"/>
      <c r="AJ8" s="171"/>
      <c r="AK8" s="171"/>
      <c r="AL8" s="171"/>
      <c r="AM8" s="171"/>
      <c r="AN8" s="171"/>
      <c r="AO8" s="171"/>
      <c r="AP8" s="171"/>
      <c r="AQ8" s="171"/>
      <c r="AR8" s="171"/>
      <c r="AS8" s="171"/>
      <c r="AT8" s="171"/>
      <c r="AU8" s="171"/>
      <c r="AV8" s="171"/>
      <c r="AW8" s="171"/>
      <c r="AX8" s="171"/>
      <c r="AY8" s="171"/>
      <c r="AZ8" s="171"/>
      <c r="BA8" s="171"/>
      <c r="BB8" s="171"/>
      <c r="BC8" s="171"/>
      <c r="BD8" s="171"/>
      <c r="BE8" s="171"/>
      <c r="BF8" s="171"/>
      <c r="BG8" s="171"/>
      <c r="BH8" s="171"/>
      <c r="BI8" s="171"/>
      <c r="BJ8" s="171"/>
      <c r="BK8" s="171"/>
      <c r="BL8" s="171"/>
      <c r="BM8" s="171"/>
      <c r="BN8" s="171"/>
      <c r="BO8" s="171"/>
      <c r="BP8" s="171"/>
      <c r="BQ8" s="171"/>
      <c r="BR8" s="171"/>
      <c r="BS8" s="171"/>
      <c r="BT8" s="171"/>
      <c r="BU8" s="171"/>
      <c r="BV8" s="171"/>
      <c r="BW8" s="3"/>
    </row>
    <row r="9" spans="1:75" s="4" customFormat="1" ht="14.25" customHeight="1" x14ac:dyDescent="0.25">
      <c r="A9" s="171" t="s">
        <v>6</v>
      </c>
      <c r="B9" s="171"/>
      <c r="C9" s="171"/>
      <c r="D9" s="171"/>
      <c r="E9" s="171"/>
      <c r="F9" s="171"/>
      <c r="G9" s="171"/>
      <c r="H9" s="171"/>
      <c r="I9" s="171"/>
      <c r="J9" s="171"/>
      <c r="K9" s="171"/>
      <c r="L9" s="171"/>
      <c r="M9" s="171"/>
      <c r="N9" s="171"/>
      <c r="O9" s="171"/>
      <c r="P9" s="171"/>
      <c r="Q9" s="171"/>
      <c r="R9" s="171"/>
      <c r="S9" s="171"/>
      <c r="T9" s="171"/>
      <c r="U9" s="171"/>
      <c r="V9" s="171"/>
      <c r="W9" s="171"/>
      <c r="X9" s="171"/>
      <c r="Y9" s="171"/>
      <c r="Z9" s="171"/>
      <c r="AA9" s="171"/>
      <c r="AB9" s="171"/>
      <c r="AC9" s="171"/>
      <c r="AD9" s="171"/>
      <c r="AE9" s="171"/>
      <c r="AF9" s="171"/>
      <c r="AG9" s="171"/>
      <c r="AH9" s="171"/>
      <c r="AI9" s="171"/>
      <c r="AJ9" s="171"/>
      <c r="AK9" s="171"/>
      <c r="AL9" s="171"/>
      <c r="AM9" s="171"/>
      <c r="AN9" s="171"/>
      <c r="AO9" s="171"/>
      <c r="AP9" s="171"/>
      <c r="AQ9" s="171"/>
      <c r="AR9" s="171"/>
      <c r="AS9" s="171"/>
      <c r="AT9" s="171"/>
      <c r="AU9" s="171"/>
      <c r="AV9" s="171"/>
      <c r="AW9" s="171"/>
      <c r="AX9" s="171"/>
      <c r="AY9" s="171"/>
      <c r="AZ9" s="171"/>
      <c r="BA9" s="171"/>
      <c r="BB9" s="171"/>
      <c r="BC9" s="171"/>
      <c r="BD9" s="171"/>
      <c r="BE9" s="171"/>
      <c r="BF9" s="171"/>
      <c r="BG9" s="171"/>
      <c r="BH9" s="171"/>
      <c r="BI9" s="171"/>
      <c r="BJ9" s="171"/>
      <c r="BK9" s="171"/>
      <c r="BL9" s="171"/>
      <c r="BM9" s="171"/>
      <c r="BN9" s="171"/>
      <c r="BO9" s="171"/>
      <c r="BP9" s="171"/>
      <c r="BQ9" s="171"/>
      <c r="BR9" s="171"/>
      <c r="BS9" s="171"/>
      <c r="BT9" s="171"/>
      <c r="BU9" s="171"/>
      <c r="BV9" s="171"/>
      <c r="BW9" s="3"/>
    </row>
    <row r="10" spans="1:75" ht="21" customHeight="1" x14ac:dyDescent="0.25">
      <c r="BT10" s="5"/>
      <c r="BU10" s="6"/>
      <c r="BV10" s="6"/>
    </row>
    <row r="11" spans="1:75" x14ac:dyDescent="0.25">
      <c r="C11" s="7" t="s">
        <v>7</v>
      </c>
      <c r="D11" s="7"/>
      <c r="W11" s="7"/>
      <c r="AG11" s="172" t="s">
        <v>8</v>
      </c>
      <c r="AH11" s="172"/>
      <c r="AI11" s="172"/>
      <c r="AJ11" s="172"/>
      <c r="AK11" s="172"/>
      <c r="AL11" s="172"/>
      <c r="AM11" s="172"/>
      <c r="AN11" s="172"/>
      <c r="AO11" s="172"/>
      <c r="AP11" s="172"/>
      <c r="AQ11" s="172"/>
      <c r="AR11" s="172"/>
      <c r="AS11" s="172"/>
      <c r="AT11" s="172"/>
      <c r="AU11" s="172"/>
      <c r="AV11" s="172"/>
      <c r="AW11" s="172"/>
      <c r="AX11" s="172"/>
      <c r="AY11" s="172"/>
      <c r="AZ11" s="172"/>
      <c r="BA11" s="172"/>
      <c r="BB11" s="172"/>
      <c r="BC11" s="172"/>
      <c r="BD11" s="172"/>
      <c r="BE11" s="172"/>
      <c r="BF11" s="172"/>
      <c r="BG11" s="172"/>
      <c r="BH11" s="172"/>
      <c r="BI11" s="172"/>
      <c r="BJ11" s="172"/>
      <c r="BK11" s="172"/>
      <c r="BL11" s="172"/>
      <c r="BM11" s="172"/>
      <c r="BN11" s="172"/>
      <c r="BO11" s="172"/>
      <c r="BP11" s="172"/>
      <c r="BQ11" s="172"/>
      <c r="BR11" s="172"/>
      <c r="BS11" s="172"/>
      <c r="BT11" s="172"/>
      <c r="BU11" s="172"/>
    </row>
    <row r="12" spans="1:75" hidden="1" x14ac:dyDescent="0.25">
      <c r="C12" s="7" t="s">
        <v>9</v>
      </c>
      <c r="D12" s="7"/>
      <c r="J12" s="173"/>
      <c r="K12" s="173"/>
      <c r="L12" s="173"/>
      <c r="M12" s="173"/>
      <c r="N12" s="173"/>
      <c r="O12" s="173"/>
      <c r="P12" s="173"/>
      <c r="Q12" s="173"/>
      <c r="R12" s="173"/>
      <c r="S12" s="173"/>
      <c r="T12" s="173"/>
      <c r="U12" s="173"/>
      <c r="V12" s="173"/>
      <c r="W12" s="173"/>
      <c r="X12" s="173"/>
      <c r="Y12" s="173"/>
      <c r="Z12" s="173"/>
      <c r="AA12" s="173"/>
      <c r="AB12" s="173"/>
      <c r="AC12" s="173"/>
      <c r="AD12" s="173"/>
      <c r="AE12" s="173"/>
      <c r="AF12" s="173"/>
      <c r="AG12" s="173"/>
      <c r="AH12" s="173"/>
      <c r="AI12" s="173"/>
      <c r="AJ12" s="173"/>
      <c r="AK12" s="173"/>
      <c r="AL12" s="173"/>
      <c r="AM12" s="173"/>
      <c r="AN12" s="173"/>
      <c r="AO12" s="173"/>
      <c r="AP12" s="173"/>
      <c r="AQ12" s="173"/>
      <c r="AR12" s="173"/>
      <c r="AS12" s="173"/>
      <c r="AT12" s="173"/>
      <c r="AU12" s="173"/>
      <c r="AV12" s="173"/>
      <c r="AW12" s="173"/>
      <c r="AX12" s="173"/>
      <c r="AY12" s="173"/>
      <c r="AZ12" s="173"/>
      <c r="BA12" s="173"/>
      <c r="BB12" s="173"/>
      <c r="BC12" s="173"/>
      <c r="BD12" s="173"/>
      <c r="BE12" s="173"/>
      <c r="BF12" s="173"/>
      <c r="BG12" s="173"/>
      <c r="BH12" s="173"/>
      <c r="BI12" s="173"/>
      <c r="BJ12" s="173"/>
      <c r="BK12" s="173"/>
      <c r="BL12" s="173"/>
      <c r="BM12" s="173"/>
      <c r="BN12" s="173"/>
    </row>
    <row r="13" spans="1:75" hidden="1" x14ac:dyDescent="0.25">
      <c r="C13" s="7" t="s">
        <v>10</v>
      </c>
      <c r="D13" s="7"/>
      <c r="J13" s="161"/>
      <c r="K13" s="161"/>
      <c r="L13" s="161"/>
      <c r="M13" s="161"/>
      <c r="N13" s="161"/>
      <c r="O13" s="161"/>
      <c r="P13" s="161"/>
      <c r="Q13" s="161"/>
      <c r="R13" s="161"/>
      <c r="S13" s="161"/>
      <c r="T13" s="161"/>
      <c r="U13" s="161"/>
      <c r="V13" s="161"/>
      <c r="W13" s="161"/>
      <c r="X13" s="161"/>
      <c r="Y13" s="161"/>
      <c r="Z13" s="161"/>
      <c r="AA13" s="161"/>
      <c r="AB13" s="161"/>
      <c r="AC13" s="161"/>
      <c r="AD13" s="161"/>
      <c r="AE13" s="161"/>
      <c r="AF13" s="161"/>
      <c r="AG13" s="161"/>
      <c r="AH13" s="161"/>
      <c r="AI13" s="161"/>
      <c r="AJ13" s="161"/>
      <c r="AK13" s="161"/>
      <c r="AL13" s="161"/>
      <c r="AM13" s="161"/>
      <c r="AN13" s="161"/>
      <c r="AO13" s="161"/>
      <c r="AP13" s="161"/>
      <c r="AQ13" s="161"/>
      <c r="AR13" s="161"/>
      <c r="AS13" s="161"/>
      <c r="AT13" s="161"/>
      <c r="AU13" s="161"/>
      <c r="AV13" s="161"/>
      <c r="AW13" s="161"/>
      <c r="AX13" s="161"/>
      <c r="AY13" s="161"/>
      <c r="AZ13" s="161"/>
      <c r="BA13" s="161"/>
      <c r="BB13" s="161"/>
      <c r="BC13" s="161"/>
      <c r="BD13" s="161"/>
      <c r="BE13" s="161"/>
      <c r="BF13" s="161"/>
      <c r="BG13" s="161"/>
      <c r="BH13" s="161"/>
      <c r="BI13" s="161"/>
      <c r="BJ13" s="161"/>
      <c r="BK13" s="161"/>
      <c r="BL13" s="161"/>
      <c r="BM13" s="161"/>
      <c r="BN13" s="161"/>
    </row>
    <row r="14" spans="1:75" x14ac:dyDescent="0.25">
      <c r="C14" s="7" t="s">
        <v>11</v>
      </c>
      <c r="D14" s="7"/>
      <c r="AQ14" s="162" t="s">
        <v>12</v>
      </c>
      <c r="AR14" s="162"/>
      <c r="AS14" s="162"/>
      <c r="AT14" s="162"/>
      <c r="AU14" s="162"/>
      <c r="AV14" s="162"/>
      <c r="AW14" s="162"/>
      <c r="AX14" s="162"/>
      <c r="AY14" s="163" t="s">
        <v>13</v>
      </c>
      <c r="AZ14" s="163"/>
      <c r="BA14" s="162" t="s">
        <v>14</v>
      </c>
      <c r="BB14" s="162"/>
      <c r="BC14" s="162"/>
      <c r="BD14" s="162"/>
      <c r="BE14" s="162"/>
      <c r="BF14" s="162"/>
      <c r="BG14" s="162"/>
      <c r="BH14" s="162"/>
      <c r="BI14" s="2" t="s">
        <v>15</v>
      </c>
      <c r="BT14" s="6"/>
      <c r="BU14" s="6"/>
      <c r="BV14" s="5"/>
      <c r="BW14" s="5"/>
    </row>
    <row r="15" spans="1:75" ht="15" customHeight="1" x14ac:dyDescent="0.25">
      <c r="BT15" s="8"/>
      <c r="BU15" s="9"/>
      <c r="BV15" s="10"/>
    </row>
    <row r="16" spans="1:75" s="12" customFormat="1" ht="19.5" customHeight="1" x14ac:dyDescent="0.2">
      <c r="A16" s="164" t="s">
        <v>16</v>
      </c>
      <c r="B16" s="165"/>
      <c r="C16" s="165"/>
      <c r="D16" s="165"/>
      <c r="E16" s="165"/>
      <c r="F16" s="165"/>
      <c r="G16" s="165"/>
      <c r="H16" s="165"/>
      <c r="I16" s="166"/>
      <c r="J16" s="170" t="s">
        <v>17</v>
      </c>
      <c r="K16" s="165"/>
      <c r="L16" s="165"/>
      <c r="M16" s="165"/>
      <c r="N16" s="165"/>
      <c r="O16" s="165"/>
      <c r="P16" s="165"/>
      <c r="Q16" s="165"/>
      <c r="R16" s="165"/>
      <c r="S16" s="165"/>
      <c r="T16" s="165"/>
      <c r="U16" s="165"/>
      <c r="V16" s="165"/>
      <c r="W16" s="165"/>
      <c r="X16" s="165"/>
      <c r="Y16" s="165"/>
      <c r="Z16" s="165"/>
      <c r="AA16" s="165"/>
      <c r="AB16" s="165"/>
      <c r="AC16" s="165"/>
      <c r="AD16" s="165"/>
      <c r="AE16" s="165"/>
      <c r="AF16" s="165"/>
      <c r="AG16" s="165"/>
      <c r="AH16" s="165"/>
      <c r="AI16" s="165"/>
      <c r="AJ16" s="165"/>
      <c r="AK16" s="165"/>
      <c r="AL16" s="165"/>
      <c r="AM16" s="165"/>
      <c r="AN16" s="165"/>
      <c r="AO16" s="165"/>
      <c r="AP16" s="165"/>
      <c r="AQ16" s="165"/>
      <c r="AR16" s="165"/>
      <c r="AS16" s="165"/>
      <c r="AT16" s="165"/>
      <c r="AU16" s="165"/>
      <c r="AV16" s="165"/>
      <c r="AW16" s="165"/>
      <c r="AX16" s="165"/>
      <c r="AY16" s="165"/>
      <c r="AZ16" s="165"/>
      <c r="BA16" s="165"/>
      <c r="BB16" s="165"/>
      <c r="BC16" s="165"/>
      <c r="BD16" s="165"/>
      <c r="BE16" s="165"/>
      <c r="BF16" s="165"/>
      <c r="BG16" s="165"/>
      <c r="BH16" s="166"/>
      <c r="BI16" s="164" t="s">
        <v>18</v>
      </c>
      <c r="BJ16" s="165"/>
      <c r="BK16" s="165"/>
      <c r="BL16" s="165"/>
      <c r="BM16" s="165"/>
      <c r="BN16" s="165"/>
      <c r="BO16" s="165"/>
      <c r="BP16" s="165"/>
      <c r="BQ16" s="165"/>
      <c r="BR16" s="165"/>
      <c r="BS16" s="166"/>
      <c r="BT16" s="132">
        <v>2022</v>
      </c>
      <c r="BU16" s="132"/>
      <c r="BV16" s="159" t="s">
        <v>19</v>
      </c>
      <c r="BW16" s="11"/>
    </row>
    <row r="17" spans="1:75" s="12" customFormat="1" ht="18.75" customHeight="1" x14ac:dyDescent="0.2">
      <c r="A17" s="167"/>
      <c r="B17" s="168"/>
      <c r="C17" s="168"/>
      <c r="D17" s="168"/>
      <c r="E17" s="168"/>
      <c r="F17" s="168"/>
      <c r="G17" s="168"/>
      <c r="H17" s="168"/>
      <c r="I17" s="169"/>
      <c r="J17" s="167"/>
      <c r="K17" s="168"/>
      <c r="L17" s="168"/>
      <c r="M17" s="168"/>
      <c r="N17" s="168"/>
      <c r="O17" s="168"/>
      <c r="P17" s="168"/>
      <c r="Q17" s="168"/>
      <c r="R17" s="168"/>
      <c r="S17" s="168"/>
      <c r="T17" s="168"/>
      <c r="U17" s="168"/>
      <c r="V17" s="168"/>
      <c r="W17" s="168"/>
      <c r="X17" s="168"/>
      <c r="Y17" s="168"/>
      <c r="Z17" s="168"/>
      <c r="AA17" s="168"/>
      <c r="AB17" s="168"/>
      <c r="AC17" s="168"/>
      <c r="AD17" s="168"/>
      <c r="AE17" s="168"/>
      <c r="AF17" s="168"/>
      <c r="AG17" s="168"/>
      <c r="AH17" s="168"/>
      <c r="AI17" s="168"/>
      <c r="AJ17" s="168"/>
      <c r="AK17" s="168"/>
      <c r="AL17" s="168"/>
      <c r="AM17" s="168"/>
      <c r="AN17" s="168"/>
      <c r="AO17" s="168"/>
      <c r="AP17" s="168"/>
      <c r="AQ17" s="168"/>
      <c r="AR17" s="168"/>
      <c r="AS17" s="168"/>
      <c r="AT17" s="168"/>
      <c r="AU17" s="168"/>
      <c r="AV17" s="168"/>
      <c r="AW17" s="168"/>
      <c r="AX17" s="168"/>
      <c r="AY17" s="168"/>
      <c r="AZ17" s="168"/>
      <c r="BA17" s="168"/>
      <c r="BB17" s="168"/>
      <c r="BC17" s="168"/>
      <c r="BD17" s="168"/>
      <c r="BE17" s="168"/>
      <c r="BF17" s="168"/>
      <c r="BG17" s="168"/>
      <c r="BH17" s="169"/>
      <c r="BI17" s="167"/>
      <c r="BJ17" s="168"/>
      <c r="BK17" s="168"/>
      <c r="BL17" s="168"/>
      <c r="BM17" s="168"/>
      <c r="BN17" s="168"/>
      <c r="BO17" s="168"/>
      <c r="BP17" s="168"/>
      <c r="BQ17" s="168"/>
      <c r="BR17" s="168"/>
      <c r="BS17" s="169"/>
      <c r="BT17" s="123" t="s">
        <v>20</v>
      </c>
      <c r="BU17" s="22" t="s">
        <v>21</v>
      </c>
      <c r="BV17" s="160"/>
      <c r="BW17" s="11"/>
    </row>
    <row r="18" spans="1:75" s="12" customFormat="1" ht="19.5" customHeight="1" x14ac:dyDescent="0.2">
      <c r="A18" s="127" t="s">
        <v>22</v>
      </c>
      <c r="B18" s="128"/>
      <c r="C18" s="128"/>
      <c r="D18" s="128"/>
      <c r="E18" s="128"/>
      <c r="F18" s="128"/>
      <c r="G18" s="128"/>
      <c r="H18" s="128"/>
      <c r="I18" s="129"/>
      <c r="J18" s="13"/>
      <c r="K18" s="130" t="s">
        <v>23</v>
      </c>
      <c r="L18" s="130"/>
      <c r="M18" s="130"/>
      <c r="N18" s="130"/>
      <c r="O18" s="130"/>
      <c r="P18" s="130"/>
      <c r="Q18" s="130"/>
      <c r="R18" s="130"/>
      <c r="S18" s="130"/>
      <c r="T18" s="130"/>
      <c r="U18" s="130"/>
      <c r="V18" s="130"/>
      <c r="W18" s="130"/>
      <c r="X18" s="130"/>
      <c r="Y18" s="130"/>
      <c r="Z18" s="130"/>
      <c r="AA18" s="130"/>
      <c r="AB18" s="130"/>
      <c r="AC18" s="130"/>
      <c r="AD18" s="130"/>
      <c r="AE18" s="130"/>
      <c r="AF18" s="130"/>
      <c r="AG18" s="130"/>
      <c r="AH18" s="130"/>
      <c r="AI18" s="130"/>
      <c r="AJ18" s="130"/>
      <c r="AK18" s="130"/>
      <c r="AL18" s="130"/>
      <c r="AM18" s="130"/>
      <c r="AN18" s="130"/>
      <c r="AO18" s="130"/>
      <c r="AP18" s="130"/>
      <c r="AQ18" s="130"/>
      <c r="AR18" s="130"/>
      <c r="AS18" s="130"/>
      <c r="AT18" s="130"/>
      <c r="AU18" s="130"/>
      <c r="AV18" s="130"/>
      <c r="AW18" s="130"/>
      <c r="AX18" s="130"/>
      <c r="AY18" s="130"/>
      <c r="AZ18" s="130"/>
      <c r="BA18" s="130"/>
      <c r="BB18" s="130"/>
      <c r="BC18" s="130"/>
      <c r="BD18" s="130"/>
      <c r="BE18" s="130"/>
      <c r="BF18" s="130"/>
      <c r="BG18" s="130"/>
      <c r="BH18" s="14"/>
      <c r="BI18" s="131" t="s">
        <v>24</v>
      </c>
      <c r="BJ18" s="132"/>
      <c r="BK18" s="132"/>
      <c r="BL18" s="132"/>
      <c r="BM18" s="132"/>
      <c r="BN18" s="132"/>
      <c r="BO18" s="132"/>
      <c r="BP18" s="132"/>
      <c r="BQ18" s="132"/>
      <c r="BR18" s="132"/>
      <c r="BS18" s="133"/>
      <c r="BT18" s="123" t="s">
        <v>24</v>
      </c>
      <c r="BU18" s="22" t="s">
        <v>24</v>
      </c>
      <c r="BV18" s="15" t="s">
        <v>24</v>
      </c>
      <c r="BW18" s="11"/>
    </row>
    <row r="19" spans="1:75" s="12" customFormat="1" ht="28.5" customHeight="1" x14ac:dyDescent="0.2">
      <c r="A19" s="127" t="s">
        <v>25</v>
      </c>
      <c r="B19" s="128"/>
      <c r="C19" s="128"/>
      <c r="D19" s="128"/>
      <c r="E19" s="128"/>
      <c r="F19" s="128"/>
      <c r="G19" s="128"/>
      <c r="H19" s="128"/>
      <c r="I19" s="129"/>
      <c r="J19" s="13"/>
      <c r="K19" s="130" t="s">
        <v>26</v>
      </c>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0"/>
      <c r="BA19" s="130"/>
      <c r="BB19" s="130"/>
      <c r="BC19" s="130"/>
      <c r="BD19" s="130"/>
      <c r="BE19" s="130"/>
      <c r="BF19" s="130"/>
      <c r="BG19" s="130"/>
      <c r="BH19" s="14"/>
      <c r="BI19" s="131" t="s">
        <v>27</v>
      </c>
      <c r="BJ19" s="132"/>
      <c r="BK19" s="132"/>
      <c r="BL19" s="132"/>
      <c r="BM19" s="132"/>
      <c r="BN19" s="132"/>
      <c r="BO19" s="132"/>
      <c r="BP19" s="132"/>
      <c r="BQ19" s="132"/>
      <c r="BR19" s="132"/>
      <c r="BS19" s="133"/>
      <c r="BT19" s="26">
        <f>6254921.48218459-BT48</f>
        <v>4218630.7528202422</v>
      </c>
      <c r="BU19" s="27">
        <v>3954442.6167499996</v>
      </c>
      <c r="BV19" s="16"/>
      <c r="BW19" s="17">
        <f>BU19/BT19-1</f>
        <v>-6.2624143128342635E-2</v>
      </c>
    </row>
    <row r="20" spans="1:75" s="12" customFormat="1" ht="24" customHeight="1" x14ac:dyDescent="0.2">
      <c r="A20" s="152" t="s">
        <v>28</v>
      </c>
      <c r="B20" s="153"/>
      <c r="C20" s="153"/>
      <c r="D20" s="153"/>
      <c r="E20" s="153"/>
      <c r="F20" s="153"/>
      <c r="G20" s="153"/>
      <c r="H20" s="153"/>
      <c r="I20" s="154"/>
      <c r="J20" s="18"/>
      <c r="K20" s="155" t="s">
        <v>29</v>
      </c>
      <c r="L20" s="155"/>
      <c r="M20" s="155"/>
      <c r="N20" s="155"/>
      <c r="O20" s="155"/>
      <c r="P20" s="155"/>
      <c r="Q20" s="155"/>
      <c r="R20" s="155"/>
      <c r="S20" s="155"/>
      <c r="T20" s="155"/>
      <c r="U20" s="155"/>
      <c r="V20" s="155"/>
      <c r="W20" s="155"/>
      <c r="X20" s="155"/>
      <c r="Y20" s="155"/>
      <c r="Z20" s="155"/>
      <c r="AA20" s="155"/>
      <c r="AB20" s="155"/>
      <c r="AC20" s="155"/>
      <c r="AD20" s="155"/>
      <c r="AE20" s="155"/>
      <c r="AF20" s="155"/>
      <c r="AG20" s="155"/>
      <c r="AH20" s="155"/>
      <c r="AI20" s="155"/>
      <c r="AJ20" s="155"/>
      <c r="AK20" s="155"/>
      <c r="AL20" s="155"/>
      <c r="AM20" s="155"/>
      <c r="AN20" s="155"/>
      <c r="AO20" s="155"/>
      <c r="AP20" s="155"/>
      <c r="AQ20" s="155"/>
      <c r="AR20" s="155"/>
      <c r="AS20" s="155"/>
      <c r="AT20" s="155"/>
      <c r="AU20" s="155"/>
      <c r="AV20" s="155"/>
      <c r="AW20" s="155"/>
      <c r="AX20" s="155"/>
      <c r="AY20" s="155"/>
      <c r="AZ20" s="155"/>
      <c r="BA20" s="155"/>
      <c r="BB20" s="155"/>
      <c r="BC20" s="155"/>
      <c r="BD20" s="155"/>
      <c r="BE20" s="155"/>
      <c r="BF20" s="155"/>
      <c r="BG20" s="155"/>
      <c r="BH20" s="19"/>
      <c r="BI20" s="156" t="s">
        <v>27</v>
      </c>
      <c r="BJ20" s="157"/>
      <c r="BK20" s="157"/>
      <c r="BL20" s="157"/>
      <c r="BM20" s="157"/>
      <c r="BN20" s="157"/>
      <c r="BO20" s="157"/>
      <c r="BP20" s="157"/>
      <c r="BQ20" s="157"/>
      <c r="BR20" s="157"/>
      <c r="BS20" s="158"/>
      <c r="BT20" s="20">
        <f>BT21+BT26+BT28</f>
        <v>1732067.5692572114</v>
      </c>
      <c r="BU20" s="20">
        <f>BU21+BU26+BU28</f>
        <v>1760752.942829194</v>
      </c>
      <c r="BV20" s="21"/>
      <c r="BW20" s="17">
        <f t="shared" ref="BW20:BW50" si="0">BU20/BT20-1</f>
        <v>1.6561347883376376E-2</v>
      </c>
    </row>
    <row r="21" spans="1:75" s="12" customFormat="1" ht="25.5" customHeight="1" x14ac:dyDescent="0.2">
      <c r="A21" s="127" t="s">
        <v>30</v>
      </c>
      <c r="B21" s="128"/>
      <c r="C21" s="128"/>
      <c r="D21" s="128"/>
      <c r="E21" s="128"/>
      <c r="F21" s="128"/>
      <c r="G21" s="128"/>
      <c r="H21" s="128"/>
      <c r="I21" s="129"/>
      <c r="J21" s="13"/>
      <c r="K21" s="130" t="s">
        <v>31</v>
      </c>
      <c r="L21" s="130"/>
      <c r="M21" s="130"/>
      <c r="N21" s="130"/>
      <c r="O21" s="130"/>
      <c r="P21" s="130"/>
      <c r="Q21" s="130"/>
      <c r="R21" s="130"/>
      <c r="S21" s="130"/>
      <c r="T21" s="130"/>
      <c r="U21" s="130"/>
      <c r="V21" s="130"/>
      <c r="W21" s="130"/>
      <c r="X21" s="130"/>
      <c r="Y21" s="130"/>
      <c r="Z21" s="130"/>
      <c r="AA21" s="130"/>
      <c r="AB21" s="130"/>
      <c r="AC21" s="130"/>
      <c r="AD21" s="130"/>
      <c r="AE21" s="130"/>
      <c r="AF21" s="130"/>
      <c r="AG21" s="130"/>
      <c r="AH21" s="130"/>
      <c r="AI21" s="130"/>
      <c r="AJ21" s="130"/>
      <c r="AK21" s="130"/>
      <c r="AL21" s="130"/>
      <c r="AM21" s="130"/>
      <c r="AN21" s="130"/>
      <c r="AO21" s="130"/>
      <c r="AP21" s="130"/>
      <c r="AQ21" s="130"/>
      <c r="AR21" s="130"/>
      <c r="AS21" s="130"/>
      <c r="AT21" s="130"/>
      <c r="AU21" s="130"/>
      <c r="AV21" s="130"/>
      <c r="AW21" s="130"/>
      <c r="AX21" s="130"/>
      <c r="AY21" s="130"/>
      <c r="AZ21" s="130"/>
      <c r="BA21" s="130"/>
      <c r="BB21" s="130"/>
      <c r="BC21" s="130"/>
      <c r="BD21" s="130"/>
      <c r="BE21" s="130"/>
      <c r="BF21" s="130"/>
      <c r="BG21" s="130"/>
      <c r="BH21" s="14"/>
      <c r="BI21" s="131" t="s">
        <v>27</v>
      </c>
      <c r="BJ21" s="132"/>
      <c r="BK21" s="132"/>
      <c r="BL21" s="132"/>
      <c r="BM21" s="132"/>
      <c r="BN21" s="132"/>
      <c r="BO21" s="132"/>
      <c r="BP21" s="132"/>
      <c r="BQ21" s="132"/>
      <c r="BR21" s="132"/>
      <c r="BS21" s="133"/>
      <c r="BT21" s="26">
        <f>BT22+BT24</f>
        <v>275197.75390031416</v>
      </c>
      <c r="BU21" s="26">
        <f>BU22+BU24</f>
        <v>289725.27269919403</v>
      </c>
      <c r="BV21" s="21"/>
      <c r="BW21" s="17">
        <f t="shared" si="0"/>
        <v>5.278937997488975E-2</v>
      </c>
    </row>
    <row r="22" spans="1:75" s="12" customFormat="1" ht="42" customHeight="1" x14ac:dyDescent="0.2">
      <c r="A22" s="127" t="s">
        <v>32</v>
      </c>
      <c r="B22" s="128"/>
      <c r="C22" s="128"/>
      <c r="D22" s="128"/>
      <c r="E22" s="128"/>
      <c r="F22" s="128"/>
      <c r="G22" s="128"/>
      <c r="H22" s="128"/>
      <c r="I22" s="129"/>
      <c r="J22" s="13"/>
      <c r="K22" s="130" t="s">
        <v>33</v>
      </c>
      <c r="L22" s="130"/>
      <c r="M22" s="130"/>
      <c r="N22" s="130"/>
      <c r="O22" s="130"/>
      <c r="P22" s="130"/>
      <c r="Q22" s="130"/>
      <c r="R22" s="130"/>
      <c r="S22" s="130"/>
      <c r="T22" s="130"/>
      <c r="U22" s="130"/>
      <c r="V22" s="130"/>
      <c r="W22" s="130"/>
      <c r="X22" s="130"/>
      <c r="Y22" s="130"/>
      <c r="Z22" s="130"/>
      <c r="AA22" s="130"/>
      <c r="AB22" s="130"/>
      <c r="AC22" s="130"/>
      <c r="AD22" s="130"/>
      <c r="AE22" s="130"/>
      <c r="AF22" s="130"/>
      <c r="AG22" s="130"/>
      <c r="AH22" s="130"/>
      <c r="AI22" s="130"/>
      <c r="AJ22" s="130"/>
      <c r="AK22" s="130"/>
      <c r="AL22" s="130"/>
      <c r="AM22" s="130"/>
      <c r="AN22" s="130"/>
      <c r="AO22" s="130"/>
      <c r="AP22" s="130"/>
      <c r="AQ22" s="130"/>
      <c r="AR22" s="130"/>
      <c r="AS22" s="130"/>
      <c r="AT22" s="130"/>
      <c r="AU22" s="130"/>
      <c r="AV22" s="130"/>
      <c r="AW22" s="130"/>
      <c r="AX22" s="130"/>
      <c r="AY22" s="130"/>
      <c r="AZ22" s="130"/>
      <c r="BA22" s="130"/>
      <c r="BB22" s="130"/>
      <c r="BC22" s="130"/>
      <c r="BD22" s="130"/>
      <c r="BE22" s="130"/>
      <c r="BF22" s="130"/>
      <c r="BG22" s="130"/>
      <c r="BH22" s="14"/>
      <c r="BI22" s="131" t="s">
        <v>27</v>
      </c>
      <c r="BJ22" s="132"/>
      <c r="BK22" s="132"/>
      <c r="BL22" s="132"/>
      <c r="BM22" s="132"/>
      <c r="BN22" s="132"/>
      <c r="BO22" s="132"/>
      <c r="BP22" s="132"/>
      <c r="BQ22" s="132"/>
      <c r="BR22" s="132"/>
      <c r="BS22" s="133"/>
      <c r="BT22" s="26">
        <v>234202.18719794054</v>
      </c>
      <c r="BU22" s="27">
        <v>251170.42146919406</v>
      </c>
      <c r="BV22" s="16" t="s">
        <v>34</v>
      </c>
      <c r="BW22" s="17">
        <f t="shared" si="0"/>
        <v>7.2451220350527645E-2</v>
      </c>
    </row>
    <row r="23" spans="1:75" s="12" customFormat="1" ht="39.75" customHeight="1" x14ac:dyDescent="0.2">
      <c r="A23" s="145" t="s">
        <v>35</v>
      </c>
      <c r="B23" s="146"/>
      <c r="C23" s="146"/>
      <c r="D23" s="146"/>
      <c r="E23" s="146"/>
      <c r="F23" s="146"/>
      <c r="G23" s="146"/>
      <c r="H23" s="146"/>
      <c r="I23" s="147"/>
      <c r="J23" s="22"/>
      <c r="K23" s="148" t="s">
        <v>36</v>
      </c>
      <c r="L23" s="148"/>
      <c r="M23" s="148"/>
      <c r="N23" s="148"/>
      <c r="O23" s="148"/>
      <c r="P23" s="148"/>
      <c r="Q23" s="148"/>
      <c r="R23" s="148"/>
      <c r="S23" s="148"/>
      <c r="T23" s="148"/>
      <c r="U23" s="148"/>
      <c r="V23" s="148"/>
      <c r="W23" s="148"/>
      <c r="X23" s="148"/>
      <c r="Y23" s="148"/>
      <c r="Z23" s="148"/>
      <c r="AA23" s="148"/>
      <c r="AB23" s="148"/>
      <c r="AC23" s="148"/>
      <c r="AD23" s="148"/>
      <c r="AE23" s="148"/>
      <c r="AF23" s="148"/>
      <c r="AG23" s="148"/>
      <c r="AH23" s="148"/>
      <c r="AI23" s="148"/>
      <c r="AJ23" s="148"/>
      <c r="AK23" s="148"/>
      <c r="AL23" s="148"/>
      <c r="AM23" s="148"/>
      <c r="AN23" s="148"/>
      <c r="AO23" s="148"/>
      <c r="AP23" s="148"/>
      <c r="AQ23" s="148"/>
      <c r="AR23" s="148"/>
      <c r="AS23" s="148"/>
      <c r="AT23" s="148"/>
      <c r="AU23" s="148"/>
      <c r="AV23" s="148"/>
      <c r="AW23" s="148"/>
      <c r="AX23" s="148"/>
      <c r="AY23" s="148"/>
      <c r="AZ23" s="148"/>
      <c r="BA23" s="148"/>
      <c r="BB23" s="148"/>
      <c r="BC23" s="148"/>
      <c r="BD23" s="148"/>
      <c r="BE23" s="148"/>
      <c r="BF23" s="148"/>
      <c r="BG23" s="148"/>
      <c r="BH23" s="23"/>
      <c r="BI23" s="142" t="s">
        <v>27</v>
      </c>
      <c r="BJ23" s="143"/>
      <c r="BK23" s="143"/>
      <c r="BL23" s="143"/>
      <c r="BM23" s="143"/>
      <c r="BN23" s="143"/>
      <c r="BO23" s="143"/>
      <c r="BP23" s="143"/>
      <c r="BQ23" s="143"/>
      <c r="BR23" s="143"/>
      <c r="BS23" s="144"/>
      <c r="BT23" s="26">
        <v>119806.21228224119</v>
      </c>
      <c r="BU23" s="26">
        <v>115187.64685</v>
      </c>
      <c r="BV23" s="16"/>
      <c r="BW23" s="17">
        <f t="shared" si="0"/>
        <v>-3.8550300057568876E-2</v>
      </c>
    </row>
    <row r="24" spans="1:75" s="12" customFormat="1" ht="45.75" customHeight="1" x14ac:dyDescent="0.2">
      <c r="A24" s="127" t="s">
        <v>37</v>
      </c>
      <c r="B24" s="128"/>
      <c r="C24" s="128"/>
      <c r="D24" s="128"/>
      <c r="E24" s="128"/>
      <c r="F24" s="128"/>
      <c r="G24" s="128"/>
      <c r="H24" s="128"/>
      <c r="I24" s="129"/>
      <c r="J24" s="13"/>
      <c r="K24" s="130" t="s">
        <v>38</v>
      </c>
      <c r="L24" s="130"/>
      <c r="M24" s="130"/>
      <c r="N24" s="130"/>
      <c r="O24" s="130"/>
      <c r="P24" s="130"/>
      <c r="Q24" s="130"/>
      <c r="R24" s="130"/>
      <c r="S24" s="130"/>
      <c r="T24" s="130"/>
      <c r="U24" s="130"/>
      <c r="V24" s="130"/>
      <c r="W24" s="130"/>
      <c r="X24" s="130"/>
      <c r="Y24" s="130"/>
      <c r="Z24" s="130"/>
      <c r="AA24" s="130"/>
      <c r="AB24" s="130"/>
      <c r="AC24" s="130"/>
      <c r="AD24" s="130"/>
      <c r="AE24" s="130"/>
      <c r="AF24" s="130"/>
      <c r="AG24" s="130"/>
      <c r="AH24" s="130"/>
      <c r="AI24" s="130"/>
      <c r="AJ24" s="130"/>
      <c r="AK24" s="130"/>
      <c r="AL24" s="130"/>
      <c r="AM24" s="130"/>
      <c r="AN24" s="130"/>
      <c r="AO24" s="130"/>
      <c r="AP24" s="130"/>
      <c r="AQ24" s="130"/>
      <c r="AR24" s="130"/>
      <c r="AS24" s="130"/>
      <c r="AT24" s="130"/>
      <c r="AU24" s="130"/>
      <c r="AV24" s="130"/>
      <c r="AW24" s="130"/>
      <c r="AX24" s="130"/>
      <c r="AY24" s="130"/>
      <c r="AZ24" s="130"/>
      <c r="BA24" s="130"/>
      <c r="BB24" s="130"/>
      <c r="BC24" s="130"/>
      <c r="BD24" s="130"/>
      <c r="BE24" s="130"/>
      <c r="BF24" s="130"/>
      <c r="BG24" s="130"/>
      <c r="BH24" s="14"/>
      <c r="BI24" s="131" t="s">
        <v>27</v>
      </c>
      <c r="BJ24" s="132"/>
      <c r="BK24" s="132"/>
      <c r="BL24" s="132"/>
      <c r="BM24" s="132"/>
      <c r="BN24" s="132"/>
      <c r="BO24" s="132"/>
      <c r="BP24" s="132"/>
      <c r="BQ24" s="132"/>
      <c r="BR24" s="132"/>
      <c r="BS24" s="133"/>
      <c r="BT24" s="26">
        <v>40995.566702373639</v>
      </c>
      <c r="BU24" s="26">
        <v>38554.85123</v>
      </c>
      <c r="BV24" s="134" t="s">
        <v>39</v>
      </c>
      <c r="BW24" s="17">
        <f t="shared" si="0"/>
        <v>-5.9536083257322625E-2</v>
      </c>
    </row>
    <row r="25" spans="1:75" s="12" customFormat="1" ht="20.25" customHeight="1" x14ac:dyDescent="0.2">
      <c r="A25" s="145" t="s">
        <v>40</v>
      </c>
      <c r="B25" s="146"/>
      <c r="C25" s="146"/>
      <c r="D25" s="146"/>
      <c r="E25" s="146"/>
      <c r="F25" s="146"/>
      <c r="G25" s="146"/>
      <c r="H25" s="146"/>
      <c r="I25" s="147"/>
      <c r="J25" s="22"/>
      <c r="K25" s="148" t="s">
        <v>41</v>
      </c>
      <c r="L25" s="148"/>
      <c r="M25" s="148"/>
      <c r="N25" s="148"/>
      <c r="O25" s="148"/>
      <c r="P25" s="148"/>
      <c r="Q25" s="148"/>
      <c r="R25" s="148"/>
      <c r="S25" s="148"/>
      <c r="T25" s="148"/>
      <c r="U25" s="148"/>
      <c r="V25" s="148"/>
      <c r="W25" s="148"/>
      <c r="X25" s="148"/>
      <c r="Y25" s="148"/>
      <c r="Z25" s="148"/>
      <c r="AA25" s="148"/>
      <c r="AB25" s="148"/>
      <c r="AC25" s="148"/>
      <c r="AD25" s="148"/>
      <c r="AE25" s="148"/>
      <c r="AF25" s="148"/>
      <c r="AG25" s="148"/>
      <c r="AH25" s="148"/>
      <c r="AI25" s="148"/>
      <c r="AJ25" s="148"/>
      <c r="AK25" s="148"/>
      <c r="AL25" s="148"/>
      <c r="AM25" s="148"/>
      <c r="AN25" s="148"/>
      <c r="AO25" s="148"/>
      <c r="AP25" s="148"/>
      <c r="AQ25" s="148"/>
      <c r="AR25" s="148"/>
      <c r="AS25" s="148"/>
      <c r="AT25" s="148"/>
      <c r="AU25" s="148"/>
      <c r="AV25" s="148"/>
      <c r="AW25" s="148"/>
      <c r="AX25" s="148"/>
      <c r="AY25" s="148"/>
      <c r="AZ25" s="148"/>
      <c r="BA25" s="148"/>
      <c r="BB25" s="148"/>
      <c r="BC25" s="148"/>
      <c r="BD25" s="148"/>
      <c r="BE25" s="148"/>
      <c r="BF25" s="148"/>
      <c r="BG25" s="148"/>
      <c r="BH25" s="23"/>
      <c r="BI25" s="142" t="s">
        <v>27</v>
      </c>
      <c r="BJ25" s="143"/>
      <c r="BK25" s="143"/>
      <c r="BL25" s="143"/>
      <c r="BM25" s="143"/>
      <c r="BN25" s="143"/>
      <c r="BO25" s="143"/>
      <c r="BP25" s="143"/>
      <c r="BQ25" s="143"/>
      <c r="BR25" s="143"/>
      <c r="BS25" s="144"/>
      <c r="BT25" s="26">
        <v>38155.506233372915</v>
      </c>
      <c r="BU25" s="26">
        <v>26067.594570000001</v>
      </c>
      <c r="BV25" s="135"/>
      <c r="BW25" s="17">
        <f t="shared" si="0"/>
        <v>-0.31680648107350118</v>
      </c>
    </row>
    <row r="26" spans="1:75" s="12" customFormat="1" ht="21.75" customHeight="1" x14ac:dyDescent="0.2">
      <c r="A26" s="127" t="s">
        <v>42</v>
      </c>
      <c r="B26" s="128"/>
      <c r="C26" s="128"/>
      <c r="D26" s="128"/>
      <c r="E26" s="128"/>
      <c r="F26" s="128"/>
      <c r="G26" s="128"/>
      <c r="H26" s="128"/>
      <c r="I26" s="129"/>
      <c r="J26" s="13"/>
      <c r="K26" s="130" t="s">
        <v>43</v>
      </c>
      <c r="L26" s="130"/>
      <c r="M26" s="130"/>
      <c r="N26" s="130"/>
      <c r="O26" s="130"/>
      <c r="P26" s="130"/>
      <c r="Q26" s="130"/>
      <c r="R26" s="130"/>
      <c r="S26" s="130"/>
      <c r="T26" s="130"/>
      <c r="U26" s="130"/>
      <c r="V26" s="130"/>
      <c r="W26" s="130"/>
      <c r="X26" s="130"/>
      <c r="Y26" s="130"/>
      <c r="Z26" s="130"/>
      <c r="AA26" s="130"/>
      <c r="AB26" s="130"/>
      <c r="AC26" s="130"/>
      <c r="AD26" s="130"/>
      <c r="AE26" s="130"/>
      <c r="AF26" s="130"/>
      <c r="AG26" s="130"/>
      <c r="AH26" s="130"/>
      <c r="AI26" s="130"/>
      <c r="AJ26" s="130"/>
      <c r="AK26" s="130"/>
      <c r="AL26" s="130"/>
      <c r="AM26" s="130"/>
      <c r="AN26" s="130"/>
      <c r="AO26" s="130"/>
      <c r="AP26" s="130"/>
      <c r="AQ26" s="130"/>
      <c r="AR26" s="130"/>
      <c r="AS26" s="130"/>
      <c r="AT26" s="130"/>
      <c r="AU26" s="130"/>
      <c r="AV26" s="130"/>
      <c r="AW26" s="130"/>
      <c r="AX26" s="130"/>
      <c r="AY26" s="130"/>
      <c r="AZ26" s="130"/>
      <c r="BA26" s="130"/>
      <c r="BB26" s="130"/>
      <c r="BC26" s="130"/>
      <c r="BD26" s="130"/>
      <c r="BE26" s="130"/>
      <c r="BF26" s="130"/>
      <c r="BG26" s="130"/>
      <c r="BH26" s="14"/>
      <c r="BI26" s="131" t="s">
        <v>27</v>
      </c>
      <c r="BJ26" s="132"/>
      <c r="BK26" s="132"/>
      <c r="BL26" s="132"/>
      <c r="BM26" s="132"/>
      <c r="BN26" s="132"/>
      <c r="BO26" s="132"/>
      <c r="BP26" s="132"/>
      <c r="BQ26" s="132"/>
      <c r="BR26" s="132"/>
      <c r="BS26" s="133"/>
      <c r="BT26" s="26">
        <v>1280169.1372284002</v>
      </c>
      <c r="BU26" s="26">
        <v>1104511.71425</v>
      </c>
      <c r="BV26" s="134" t="s">
        <v>44</v>
      </c>
      <c r="BW26" s="17">
        <f t="shared" si="0"/>
        <v>-0.13721423042481962</v>
      </c>
    </row>
    <row r="27" spans="1:75" s="12" customFormat="1" ht="21" customHeight="1" x14ac:dyDescent="0.2">
      <c r="A27" s="145" t="s">
        <v>45</v>
      </c>
      <c r="B27" s="146"/>
      <c r="C27" s="146"/>
      <c r="D27" s="146"/>
      <c r="E27" s="146"/>
      <c r="F27" s="146"/>
      <c r="G27" s="146"/>
      <c r="H27" s="146"/>
      <c r="I27" s="147"/>
      <c r="J27" s="22"/>
      <c r="K27" s="148" t="s">
        <v>41</v>
      </c>
      <c r="L27" s="148"/>
      <c r="M27" s="148"/>
      <c r="N27" s="148"/>
      <c r="O27" s="148"/>
      <c r="P27" s="148"/>
      <c r="Q27" s="148"/>
      <c r="R27" s="148"/>
      <c r="S27" s="148"/>
      <c r="T27" s="148"/>
      <c r="U27" s="148"/>
      <c r="V27" s="148"/>
      <c r="W27" s="148"/>
      <c r="X27" s="148"/>
      <c r="Y27" s="148"/>
      <c r="Z27" s="148"/>
      <c r="AA27" s="148"/>
      <c r="AB27" s="148"/>
      <c r="AC27" s="148"/>
      <c r="AD27" s="148"/>
      <c r="AE27" s="148"/>
      <c r="AF27" s="148"/>
      <c r="AG27" s="148"/>
      <c r="AH27" s="148"/>
      <c r="AI27" s="148"/>
      <c r="AJ27" s="148"/>
      <c r="AK27" s="148"/>
      <c r="AL27" s="148"/>
      <c r="AM27" s="148"/>
      <c r="AN27" s="148"/>
      <c r="AO27" s="148"/>
      <c r="AP27" s="148"/>
      <c r="AQ27" s="148"/>
      <c r="AR27" s="148"/>
      <c r="AS27" s="148"/>
      <c r="AT27" s="148"/>
      <c r="AU27" s="148"/>
      <c r="AV27" s="148"/>
      <c r="AW27" s="148"/>
      <c r="AX27" s="148"/>
      <c r="AY27" s="148"/>
      <c r="AZ27" s="148"/>
      <c r="BA27" s="148"/>
      <c r="BB27" s="148"/>
      <c r="BC27" s="148"/>
      <c r="BD27" s="148"/>
      <c r="BE27" s="148"/>
      <c r="BF27" s="148"/>
      <c r="BG27" s="148"/>
      <c r="BH27" s="23"/>
      <c r="BI27" s="142" t="s">
        <v>27</v>
      </c>
      <c r="BJ27" s="143"/>
      <c r="BK27" s="143"/>
      <c r="BL27" s="143"/>
      <c r="BM27" s="143"/>
      <c r="BN27" s="143"/>
      <c r="BO27" s="143"/>
      <c r="BP27" s="143"/>
      <c r="BQ27" s="143"/>
      <c r="BR27" s="143"/>
      <c r="BS27" s="144"/>
      <c r="BT27" s="26">
        <v>139026.36830300427</v>
      </c>
      <c r="BU27" s="26">
        <v>126263.48944</v>
      </c>
      <c r="BV27" s="135"/>
      <c r="BW27" s="17">
        <f t="shared" si="0"/>
        <v>-9.1801857581346846E-2</v>
      </c>
    </row>
    <row r="28" spans="1:75" s="12" customFormat="1" ht="22.5" customHeight="1" x14ac:dyDescent="0.2">
      <c r="A28" s="127" t="s">
        <v>46</v>
      </c>
      <c r="B28" s="128"/>
      <c r="C28" s="128"/>
      <c r="D28" s="128"/>
      <c r="E28" s="128"/>
      <c r="F28" s="128"/>
      <c r="G28" s="128"/>
      <c r="H28" s="128"/>
      <c r="I28" s="129"/>
      <c r="J28" s="13"/>
      <c r="K28" s="130" t="s">
        <v>47</v>
      </c>
      <c r="L28" s="130"/>
      <c r="M28" s="130"/>
      <c r="N28" s="130"/>
      <c r="O28" s="130"/>
      <c r="P28" s="130"/>
      <c r="Q28" s="130"/>
      <c r="R28" s="130"/>
      <c r="S28" s="130"/>
      <c r="T28" s="130"/>
      <c r="U28" s="130"/>
      <c r="V28" s="130"/>
      <c r="W28" s="130"/>
      <c r="X28" s="130"/>
      <c r="Y28" s="130"/>
      <c r="Z28" s="130"/>
      <c r="AA28" s="130"/>
      <c r="AB28" s="130"/>
      <c r="AC28" s="130"/>
      <c r="AD28" s="130"/>
      <c r="AE28" s="130"/>
      <c r="AF28" s="130"/>
      <c r="AG28" s="130"/>
      <c r="AH28" s="130"/>
      <c r="AI28" s="130"/>
      <c r="AJ28" s="130"/>
      <c r="AK28" s="130"/>
      <c r="AL28" s="130"/>
      <c r="AM28" s="130"/>
      <c r="AN28" s="130"/>
      <c r="AO28" s="130"/>
      <c r="AP28" s="130"/>
      <c r="AQ28" s="130"/>
      <c r="AR28" s="130"/>
      <c r="AS28" s="130"/>
      <c r="AT28" s="130"/>
      <c r="AU28" s="130"/>
      <c r="AV28" s="130"/>
      <c r="AW28" s="130"/>
      <c r="AX28" s="130"/>
      <c r="AY28" s="130"/>
      <c r="AZ28" s="130"/>
      <c r="BA28" s="130"/>
      <c r="BB28" s="130"/>
      <c r="BC28" s="130"/>
      <c r="BD28" s="130"/>
      <c r="BE28" s="130"/>
      <c r="BF28" s="130"/>
      <c r="BG28" s="130"/>
      <c r="BH28" s="14"/>
      <c r="BI28" s="131" t="s">
        <v>27</v>
      </c>
      <c r="BJ28" s="132"/>
      <c r="BK28" s="132"/>
      <c r="BL28" s="132"/>
      <c r="BM28" s="132"/>
      <c r="BN28" s="132"/>
      <c r="BO28" s="132"/>
      <c r="BP28" s="132"/>
      <c r="BQ28" s="132"/>
      <c r="BR28" s="132"/>
      <c r="BS28" s="133"/>
      <c r="BT28" s="26">
        <f>BT29+BT30+BT31</f>
        <v>176700.67812849689</v>
      </c>
      <c r="BU28" s="26">
        <f>BU29+BU30+BU31</f>
        <v>366515.95587999991</v>
      </c>
      <c r="BV28" s="16"/>
      <c r="BW28" s="17">
        <f t="shared" si="0"/>
        <v>1.0742192942432807</v>
      </c>
    </row>
    <row r="29" spans="1:75" s="12" customFormat="1" ht="65.25" customHeight="1" x14ac:dyDescent="0.2">
      <c r="A29" s="127" t="s">
        <v>48</v>
      </c>
      <c r="B29" s="128"/>
      <c r="C29" s="128"/>
      <c r="D29" s="128"/>
      <c r="E29" s="128"/>
      <c r="F29" s="128"/>
      <c r="G29" s="128"/>
      <c r="H29" s="128"/>
      <c r="I29" s="129"/>
      <c r="J29" s="13"/>
      <c r="K29" s="130" t="s">
        <v>49</v>
      </c>
      <c r="L29" s="130"/>
      <c r="M29" s="130"/>
      <c r="N29" s="130"/>
      <c r="O29" s="130"/>
      <c r="P29" s="130"/>
      <c r="Q29" s="130"/>
      <c r="R29" s="130"/>
      <c r="S29" s="130"/>
      <c r="T29" s="130"/>
      <c r="U29" s="130"/>
      <c r="V29" s="130"/>
      <c r="W29" s="130"/>
      <c r="X29" s="130"/>
      <c r="Y29" s="130"/>
      <c r="Z29" s="130"/>
      <c r="AA29" s="130"/>
      <c r="AB29" s="130"/>
      <c r="AC29" s="130"/>
      <c r="AD29" s="130"/>
      <c r="AE29" s="130"/>
      <c r="AF29" s="130"/>
      <c r="AG29" s="130"/>
      <c r="AH29" s="130"/>
      <c r="AI29" s="130"/>
      <c r="AJ29" s="130"/>
      <c r="AK29" s="130"/>
      <c r="AL29" s="130"/>
      <c r="AM29" s="130"/>
      <c r="AN29" s="130"/>
      <c r="AO29" s="130"/>
      <c r="AP29" s="130"/>
      <c r="AQ29" s="130"/>
      <c r="AR29" s="130"/>
      <c r="AS29" s="130"/>
      <c r="AT29" s="130"/>
      <c r="AU29" s="130"/>
      <c r="AV29" s="130"/>
      <c r="AW29" s="130"/>
      <c r="AX29" s="130"/>
      <c r="AY29" s="130"/>
      <c r="AZ29" s="130"/>
      <c r="BA29" s="130"/>
      <c r="BB29" s="130"/>
      <c r="BC29" s="130"/>
      <c r="BD29" s="130"/>
      <c r="BE29" s="130"/>
      <c r="BF29" s="130"/>
      <c r="BG29" s="130"/>
      <c r="BH29" s="14"/>
      <c r="BI29" s="131" t="s">
        <v>27</v>
      </c>
      <c r="BJ29" s="132"/>
      <c r="BK29" s="132"/>
      <c r="BL29" s="132"/>
      <c r="BM29" s="132"/>
      <c r="BN29" s="132"/>
      <c r="BO29" s="132"/>
      <c r="BP29" s="132"/>
      <c r="BQ29" s="132"/>
      <c r="BR29" s="132"/>
      <c r="BS29" s="133"/>
      <c r="BT29" s="26">
        <v>1258.4156199297652</v>
      </c>
      <c r="BU29" s="27">
        <v>44454.403350000001</v>
      </c>
      <c r="BV29" s="16" t="s">
        <v>50</v>
      </c>
      <c r="BW29" s="17">
        <f t="shared" si="0"/>
        <v>34.325692597872468</v>
      </c>
    </row>
    <row r="30" spans="1:75" s="12" customFormat="1" ht="44.25" customHeight="1" x14ac:dyDescent="0.2">
      <c r="A30" s="127" t="s">
        <v>51</v>
      </c>
      <c r="B30" s="128"/>
      <c r="C30" s="128"/>
      <c r="D30" s="128"/>
      <c r="E30" s="128"/>
      <c r="F30" s="128"/>
      <c r="G30" s="128"/>
      <c r="H30" s="128"/>
      <c r="I30" s="129"/>
      <c r="J30" s="13"/>
      <c r="K30" s="130" t="s">
        <v>52</v>
      </c>
      <c r="L30" s="130"/>
      <c r="M30" s="130"/>
      <c r="N30" s="130"/>
      <c r="O30" s="130"/>
      <c r="P30" s="130"/>
      <c r="Q30" s="130"/>
      <c r="R30" s="130"/>
      <c r="S30" s="130"/>
      <c r="T30" s="130"/>
      <c r="U30" s="130"/>
      <c r="V30" s="130"/>
      <c r="W30" s="130"/>
      <c r="X30" s="130"/>
      <c r="Y30" s="130"/>
      <c r="Z30" s="130"/>
      <c r="AA30" s="130"/>
      <c r="AB30" s="130"/>
      <c r="AC30" s="130"/>
      <c r="AD30" s="130"/>
      <c r="AE30" s="130"/>
      <c r="AF30" s="130"/>
      <c r="AG30" s="130"/>
      <c r="AH30" s="130"/>
      <c r="AI30" s="130"/>
      <c r="AJ30" s="130"/>
      <c r="AK30" s="130"/>
      <c r="AL30" s="130"/>
      <c r="AM30" s="130"/>
      <c r="AN30" s="130"/>
      <c r="AO30" s="130"/>
      <c r="AP30" s="130"/>
      <c r="AQ30" s="130"/>
      <c r="AR30" s="130"/>
      <c r="AS30" s="130"/>
      <c r="AT30" s="130"/>
      <c r="AU30" s="130"/>
      <c r="AV30" s="130"/>
      <c r="AW30" s="130"/>
      <c r="AX30" s="130"/>
      <c r="AY30" s="130"/>
      <c r="AZ30" s="130"/>
      <c r="BA30" s="130"/>
      <c r="BB30" s="130"/>
      <c r="BC30" s="130"/>
      <c r="BD30" s="130"/>
      <c r="BE30" s="130"/>
      <c r="BF30" s="130"/>
      <c r="BG30" s="130"/>
      <c r="BH30" s="14"/>
      <c r="BI30" s="131" t="s">
        <v>27</v>
      </c>
      <c r="BJ30" s="132"/>
      <c r="BK30" s="132"/>
      <c r="BL30" s="132"/>
      <c r="BM30" s="132"/>
      <c r="BN30" s="132"/>
      <c r="BO30" s="132"/>
      <c r="BP30" s="132"/>
      <c r="BQ30" s="132"/>
      <c r="BR30" s="132"/>
      <c r="BS30" s="133"/>
      <c r="BT30" s="26">
        <v>615.68889956655664</v>
      </c>
      <c r="BU30" s="27">
        <v>793.26378999999997</v>
      </c>
      <c r="BV30" s="16" t="s">
        <v>53</v>
      </c>
      <c r="BW30" s="17">
        <f t="shared" si="0"/>
        <v>0.28841658597134945</v>
      </c>
    </row>
    <row r="31" spans="1:75" s="12" customFormat="1" ht="30.75" customHeight="1" x14ac:dyDescent="0.2">
      <c r="A31" s="127" t="s">
        <v>54</v>
      </c>
      <c r="B31" s="128"/>
      <c r="C31" s="128"/>
      <c r="D31" s="128"/>
      <c r="E31" s="128"/>
      <c r="F31" s="128"/>
      <c r="G31" s="128"/>
      <c r="H31" s="128"/>
      <c r="I31" s="129"/>
      <c r="J31" s="13"/>
      <c r="K31" s="130" t="s">
        <v>55</v>
      </c>
      <c r="L31" s="130"/>
      <c r="M31" s="130"/>
      <c r="N31" s="130"/>
      <c r="O31" s="130"/>
      <c r="P31" s="130"/>
      <c r="Q31" s="130"/>
      <c r="R31" s="130"/>
      <c r="S31" s="130"/>
      <c r="T31" s="130"/>
      <c r="U31" s="130"/>
      <c r="V31" s="130"/>
      <c r="W31" s="130"/>
      <c r="X31" s="130"/>
      <c r="Y31" s="130"/>
      <c r="Z31" s="130"/>
      <c r="AA31" s="130"/>
      <c r="AB31" s="130"/>
      <c r="AC31" s="130"/>
      <c r="AD31" s="130"/>
      <c r="AE31" s="130"/>
      <c r="AF31" s="130"/>
      <c r="AG31" s="130"/>
      <c r="AH31" s="130"/>
      <c r="AI31" s="130"/>
      <c r="AJ31" s="130"/>
      <c r="AK31" s="130"/>
      <c r="AL31" s="130"/>
      <c r="AM31" s="130"/>
      <c r="AN31" s="130"/>
      <c r="AO31" s="130"/>
      <c r="AP31" s="130"/>
      <c r="AQ31" s="130"/>
      <c r="AR31" s="130"/>
      <c r="AS31" s="130"/>
      <c r="AT31" s="130"/>
      <c r="AU31" s="130"/>
      <c r="AV31" s="130"/>
      <c r="AW31" s="130"/>
      <c r="AX31" s="130"/>
      <c r="AY31" s="130"/>
      <c r="AZ31" s="130"/>
      <c r="BA31" s="130"/>
      <c r="BB31" s="130"/>
      <c r="BC31" s="130"/>
      <c r="BD31" s="130"/>
      <c r="BE31" s="130"/>
      <c r="BF31" s="130"/>
      <c r="BG31" s="130"/>
      <c r="BH31" s="14"/>
      <c r="BI31" s="131" t="s">
        <v>27</v>
      </c>
      <c r="BJ31" s="132"/>
      <c r="BK31" s="132"/>
      <c r="BL31" s="132"/>
      <c r="BM31" s="132"/>
      <c r="BN31" s="132"/>
      <c r="BO31" s="132"/>
      <c r="BP31" s="132"/>
      <c r="BQ31" s="132"/>
      <c r="BR31" s="132"/>
      <c r="BS31" s="133"/>
      <c r="BT31" s="26">
        <f>расшифровки!D6</f>
        <v>174826.57360900057</v>
      </c>
      <c r="BU31" s="26">
        <f>расшифровки!E6</f>
        <v>321268.28873999993</v>
      </c>
      <c r="BV31" s="16"/>
      <c r="BW31" s="17">
        <f t="shared" si="0"/>
        <v>0.83763990855598469</v>
      </c>
    </row>
    <row r="32" spans="1:75" s="12" customFormat="1" ht="22.5" customHeight="1" x14ac:dyDescent="0.2">
      <c r="A32" s="152" t="s">
        <v>56</v>
      </c>
      <c r="B32" s="153"/>
      <c r="C32" s="153"/>
      <c r="D32" s="153"/>
      <c r="E32" s="153"/>
      <c r="F32" s="153"/>
      <c r="G32" s="153"/>
      <c r="H32" s="153"/>
      <c r="I32" s="154"/>
      <c r="J32" s="18"/>
      <c r="K32" s="155" t="s">
        <v>57</v>
      </c>
      <c r="L32" s="155"/>
      <c r="M32" s="155"/>
      <c r="N32" s="155"/>
      <c r="O32" s="155"/>
      <c r="P32" s="155"/>
      <c r="Q32" s="155"/>
      <c r="R32" s="155"/>
      <c r="S32" s="155"/>
      <c r="T32" s="155"/>
      <c r="U32" s="155"/>
      <c r="V32" s="155"/>
      <c r="W32" s="155"/>
      <c r="X32" s="155"/>
      <c r="Y32" s="155"/>
      <c r="Z32" s="155"/>
      <c r="AA32" s="155"/>
      <c r="AB32" s="155"/>
      <c r="AC32" s="155"/>
      <c r="AD32" s="155"/>
      <c r="AE32" s="155"/>
      <c r="AF32" s="155"/>
      <c r="AG32" s="155"/>
      <c r="AH32" s="155"/>
      <c r="AI32" s="155"/>
      <c r="AJ32" s="155"/>
      <c r="AK32" s="155"/>
      <c r="AL32" s="155"/>
      <c r="AM32" s="155"/>
      <c r="AN32" s="155"/>
      <c r="AO32" s="155"/>
      <c r="AP32" s="155"/>
      <c r="AQ32" s="155"/>
      <c r="AR32" s="155"/>
      <c r="AS32" s="155"/>
      <c r="AT32" s="155"/>
      <c r="AU32" s="155"/>
      <c r="AV32" s="155"/>
      <c r="AW32" s="155"/>
      <c r="AX32" s="155"/>
      <c r="AY32" s="155"/>
      <c r="AZ32" s="155"/>
      <c r="BA32" s="155"/>
      <c r="BB32" s="155"/>
      <c r="BC32" s="155"/>
      <c r="BD32" s="155"/>
      <c r="BE32" s="155"/>
      <c r="BF32" s="155"/>
      <c r="BG32" s="155"/>
      <c r="BH32" s="19"/>
      <c r="BI32" s="156" t="s">
        <v>27</v>
      </c>
      <c r="BJ32" s="157"/>
      <c r="BK32" s="157"/>
      <c r="BL32" s="157"/>
      <c r="BM32" s="157"/>
      <c r="BN32" s="157"/>
      <c r="BO32" s="157"/>
      <c r="BP32" s="157"/>
      <c r="BQ32" s="157"/>
      <c r="BR32" s="157"/>
      <c r="BS32" s="158"/>
      <c r="BT32" s="20">
        <f>BT33+BT35+BT36+BT38+BT40+BT41+BT42+BT45</f>
        <v>1934000.4498756896</v>
      </c>
      <c r="BU32" s="20">
        <f>BU33+BU35+BU36+BU38+BU40+BU41+BU42+BU45</f>
        <v>3842302.6451207479</v>
      </c>
      <c r="BV32" s="124"/>
      <c r="BW32" s="17">
        <f t="shared" si="0"/>
        <v>0.98671238435736508</v>
      </c>
    </row>
    <row r="33" spans="1:77" s="12" customFormat="1" ht="36.75" customHeight="1" x14ac:dyDescent="0.2">
      <c r="A33" s="127" t="s">
        <v>58</v>
      </c>
      <c r="B33" s="128"/>
      <c r="C33" s="128"/>
      <c r="D33" s="128"/>
      <c r="E33" s="128"/>
      <c r="F33" s="128"/>
      <c r="G33" s="128"/>
      <c r="H33" s="128"/>
      <c r="I33" s="129"/>
      <c r="J33" s="13"/>
      <c r="K33" s="130" t="s">
        <v>59</v>
      </c>
      <c r="L33" s="130"/>
      <c r="M33" s="130"/>
      <c r="N33" s="130"/>
      <c r="O33" s="130"/>
      <c r="P33" s="130"/>
      <c r="Q33" s="130"/>
      <c r="R33" s="130"/>
      <c r="S33" s="130"/>
      <c r="T33" s="130"/>
      <c r="U33" s="130"/>
      <c r="V33" s="130"/>
      <c r="W33" s="130"/>
      <c r="X33" s="130"/>
      <c r="Y33" s="130"/>
      <c r="Z33" s="130"/>
      <c r="AA33" s="130"/>
      <c r="AB33" s="130"/>
      <c r="AC33" s="130"/>
      <c r="AD33" s="130"/>
      <c r="AE33" s="130"/>
      <c r="AF33" s="130"/>
      <c r="AG33" s="130"/>
      <c r="AH33" s="130"/>
      <c r="AI33" s="130"/>
      <c r="AJ33" s="130"/>
      <c r="AK33" s="130"/>
      <c r="AL33" s="130"/>
      <c r="AM33" s="130"/>
      <c r="AN33" s="130"/>
      <c r="AO33" s="130"/>
      <c r="AP33" s="130"/>
      <c r="AQ33" s="130"/>
      <c r="AR33" s="130"/>
      <c r="AS33" s="130"/>
      <c r="AT33" s="130"/>
      <c r="AU33" s="130"/>
      <c r="AV33" s="130"/>
      <c r="AW33" s="130"/>
      <c r="AX33" s="130"/>
      <c r="AY33" s="130"/>
      <c r="AZ33" s="130"/>
      <c r="BA33" s="130"/>
      <c r="BB33" s="130"/>
      <c r="BC33" s="130"/>
      <c r="BD33" s="130"/>
      <c r="BE33" s="130"/>
      <c r="BF33" s="130"/>
      <c r="BG33" s="130"/>
      <c r="BH33" s="14"/>
      <c r="BI33" s="131" t="s">
        <v>27</v>
      </c>
      <c r="BJ33" s="132"/>
      <c r="BK33" s="132"/>
      <c r="BL33" s="132"/>
      <c r="BM33" s="132"/>
      <c r="BN33" s="132"/>
      <c r="BO33" s="132"/>
      <c r="BP33" s="132"/>
      <c r="BQ33" s="132"/>
      <c r="BR33" s="132"/>
      <c r="BS33" s="133"/>
      <c r="BT33" s="26">
        <v>342066.67337271658</v>
      </c>
      <c r="BU33" s="27">
        <v>399048.62047000002</v>
      </c>
      <c r="BV33" s="16" t="s">
        <v>60</v>
      </c>
      <c r="BW33" s="17">
        <f t="shared" si="0"/>
        <v>0.16658140512623332</v>
      </c>
    </row>
    <row r="34" spans="1:77" s="12" customFormat="1" ht="33.75" customHeight="1" x14ac:dyDescent="0.2">
      <c r="A34" s="127" t="s">
        <v>61</v>
      </c>
      <c r="B34" s="128"/>
      <c r="C34" s="128"/>
      <c r="D34" s="128"/>
      <c r="E34" s="128"/>
      <c r="F34" s="128"/>
      <c r="G34" s="128"/>
      <c r="H34" s="128"/>
      <c r="I34" s="129"/>
      <c r="J34" s="13"/>
      <c r="K34" s="130" t="s">
        <v>62</v>
      </c>
      <c r="L34" s="130"/>
      <c r="M34" s="130"/>
      <c r="N34" s="130"/>
      <c r="O34" s="130"/>
      <c r="P34" s="130"/>
      <c r="Q34" s="130"/>
      <c r="R34" s="130"/>
      <c r="S34" s="130"/>
      <c r="T34" s="130"/>
      <c r="U34" s="130"/>
      <c r="V34" s="130"/>
      <c r="W34" s="130"/>
      <c r="X34" s="130"/>
      <c r="Y34" s="130"/>
      <c r="Z34" s="130"/>
      <c r="AA34" s="130"/>
      <c r="AB34" s="130"/>
      <c r="AC34" s="130"/>
      <c r="AD34" s="130"/>
      <c r="AE34" s="130"/>
      <c r="AF34" s="130"/>
      <c r="AG34" s="130"/>
      <c r="AH34" s="130"/>
      <c r="AI34" s="130"/>
      <c r="AJ34" s="130"/>
      <c r="AK34" s="130"/>
      <c r="AL34" s="130"/>
      <c r="AM34" s="130"/>
      <c r="AN34" s="130"/>
      <c r="AO34" s="130"/>
      <c r="AP34" s="130"/>
      <c r="AQ34" s="130"/>
      <c r="AR34" s="130"/>
      <c r="AS34" s="130"/>
      <c r="AT34" s="130"/>
      <c r="AU34" s="130"/>
      <c r="AV34" s="130"/>
      <c r="AW34" s="130"/>
      <c r="AX34" s="130"/>
      <c r="AY34" s="130"/>
      <c r="AZ34" s="130"/>
      <c r="BA34" s="130"/>
      <c r="BB34" s="130"/>
      <c r="BC34" s="130"/>
      <c r="BD34" s="130"/>
      <c r="BE34" s="130"/>
      <c r="BF34" s="130"/>
      <c r="BG34" s="130"/>
      <c r="BH34" s="14"/>
      <c r="BI34" s="131" t="s">
        <v>27</v>
      </c>
      <c r="BJ34" s="132"/>
      <c r="BK34" s="132"/>
      <c r="BL34" s="132"/>
      <c r="BM34" s="132"/>
      <c r="BN34" s="132"/>
      <c r="BO34" s="132"/>
      <c r="BP34" s="132"/>
      <c r="BQ34" s="132"/>
      <c r="BR34" s="132"/>
      <c r="BS34" s="133"/>
      <c r="BT34" s="26" t="s">
        <v>24</v>
      </c>
      <c r="BU34" s="27" t="s">
        <v>24</v>
      </c>
      <c r="BV34" s="28" t="s">
        <v>24</v>
      </c>
      <c r="BW34" s="17"/>
    </row>
    <row r="35" spans="1:77" s="12" customFormat="1" ht="84" customHeight="1" x14ac:dyDescent="0.2">
      <c r="A35" s="127" t="s">
        <v>63</v>
      </c>
      <c r="B35" s="128"/>
      <c r="C35" s="128"/>
      <c r="D35" s="128"/>
      <c r="E35" s="128"/>
      <c r="F35" s="128"/>
      <c r="G35" s="128"/>
      <c r="H35" s="128"/>
      <c r="I35" s="129"/>
      <c r="J35" s="13"/>
      <c r="K35" s="130" t="s">
        <v>64</v>
      </c>
      <c r="L35" s="130"/>
      <c r="M35" s="130"/>
      <c r="N35" s="130"/>
      <c r="O35" s="130"/>
      <c r="P35" s="130"/>
      <c r="Q35" s="130"/>
      <c r="R35" s="130"/>
      <c r="S35" s="130"/>
      <c r="T35" s="130"/>
      <c r="U35" s="130"/>
      <c r="V35" s="130"/>
      <c r="W35" s="130"/>
      <c r="X35" s="130"/>
      <c r="Y35" s="130"/>
      <c r="Z35" s="130"/>
      <c r="AA35" s="130"/>
      <c r="AB35" s="130"/>
      <c r="AC35" s="130"/>
      <c r="AD35" s="130"/>
      <c r="AE35" s="130"/>
      <c r="AF35" s="130"/>
      <c r="AG35" s="130"/>
      <c r="AH35" s="130"/>
      <c r="AI35" s="130"/>
      <c r="AJ35" s="130"/>
      <c r="AK35" s="130"/>
      <c r="AL35" s="130"/>
      <c r="AM35" s="130"/>
      <c r="AN35" s="130"/>
      <c r="AO35" s="130"/>
      <c r="AP35" s="130"/>
      <c r="AQ35" s="130"/>
      <c r="AR35" s="130"/>
      <c r="AS35" s="130"/>
      <c r="AT35" s="130"/>
      <c r="AU35" s="130"/>
      <c r="AV35" s="130"/>
      <c r="AW35" s="130"/>
      <c r="AX35" s="130"/>
      <c r="AY35" s="130"/>
      <c r="AZ35" s="130"/>
      <c r="BA35" s="130"/>
      <c r="BB35" s="130"/>
      <c r="BC35" s="130"/>
      <c r="BD35" s="130"/>
      <c r="BE35" s="130"/>
      <c r="BF35" s="130"/>
      <c r="BG35" s="130"/>
      <c r="BH35" s="14"/>
      <c r="BI35" s="131" t="s">
        <v>27</v>
      </c>
      <c r="BJ35" s="132"/>
      <c r="BK35" s="132"/>
      <c r="BL35" s="132"/>
      <c r="BM35" s="132"/>
      <c r="BN35" s="132"/>
      <c r="BO35" s="132"/>
      <c r="BP35" s="132"/>
      <c r="BQ35" s="132"/>
      <c r="BR35" s="132"/>
      <c r="BS35" s="133"/>
      <c r="BT35" s="26">
        <v>11216.547581420002</v>
      </c>
      <c r="BU35" s="27">
        <v>3413.1183999999998</v>
      </c>
      <c r="BV35" s="16" t="s">
        <v>65</v>
      </c>
      <c r="BW35" s="29"/>
      <c r="BX35" s="29"/>
      <c r="BY35" s="30"/>
    </row>
    <row r="36" spans="1:77" s="12" customFormat="1" ht="22.5" customHeight="1" x14ac:dyDescent="0.2">
      <c r="A36" s="127" t="s">
        <v>66</v>
      </c>
      <c r="B36" s="128"/>
      <c r="C36" s="128"/>
      <c r="D36" s="128"/>
      <c r="E36" s="128"/>
      <c r="F36" s="128"/>
      <c r="G36" s="128"/>
      <c r="H36" s="128"/>
      <c r="I36" s="129"/>
      <c r="J36" s="13"/>
      <c r="K36" s="130" t="s">
        <v>67</v>
      </c>
      <c r="L36" s="130"/>
      <c r="M36" s="130"/>
      <c r="N36" s="130"/>
      <c r="O36" s="130"/>
      <c r="P36" s="130"/>
      <c r="Q36" s="130"/>
      <c r="R36" s="130"/>
      <c r="S36" s="130"/>
      <c r="T36" s="130"/>
      <c r="U36" s="130"/>
      <c r="V36" s="130"/>
      <c r="W36" s="130"/>
      <c r="X36" s="130"/>
      <c r="Y36" s="130"/>
      <c r="Z36" s="130"/>
      <c r="AA36" s="130"/>
      <c r="AB36" s="130"/>
      <c r="AC36" s="130"/>
      <c r="AD36" s="130"/>
      <c r="AE36" s="130"/>
      <c r="AF36" s="130"/>
      <c r="AG36" s="130"/>
      <c r="AH36" s="130"/>
      <c r="AI36" s="130"/>
      <c r="AJ36" s="130"/>
      <c r="AK36" s="130"/>
      <c r="AL36" s="130"/>
      <c r="AM36" s="130"/>
      <c r="AN36" s="130"/>
      <c r="AO36" s="130"/>
      <c r="AP36" s="130"/>
      <c r="AQ36" s="130"/>
      <c r="AR36" s="130"/>
      <c r="AS36" s="130"/>
      <c r="AT36" s="130"/>
      <c r="AU36" s="130"/>
      <c r="AV36" s="130"/>
      <c r="AW36" s="130"/>
      <c r="AX36" s="130"/>
      <c r="AY36" s="130"/>
      <c r="AZ36" s="130"/>
      <c r="BA36" s="130"/>
      <c r="BB36" s="130"/>
      <c r="BC36" s="130"/>
      <c r="BD36" s="130"/>
      <c r="BE36" s="130"/>
      <c r="BF36" s="130"/>
      <c r="BG36" s="130"/>
      <c r="BH36" s="14"/>
      <c r="BI36" s="131" t="s">
        <v>27</v>
      </c>
      <c r="BJ36" s="132"/>
      <c r="BK36" s="132"/>
      <c r="BL36" s="132"/>
      <c r="BM36" s="132"/>
      <c r="BN36" s="132"/>
      <c r="BO36" s="132"/>
      <c r="BP36" s="132"/>
      <c r="BQ36" s="132"/>
      <c r="BR36" s="132"/>
      <c r="BS36" s="133"/>
      <c r="BT36" s="26">
        <v>389171.41771743365</v>
      </c>
      <c r="BU36" s="27">
        <v>336065.6771599999</v>
      </c>
      <c r="BV36" s="16"/>
      <c r="BW36" s="17">
        <f t="shared" si="0"/>
        <v>-0.13645848112101677</v>
      </c>
    </row>
    <row r="37" spans="1:77" s="12" customFormat="1" ht="45" customHeight="1" x14ac:dyDescent="0.2">
      <c r="A37" s="127" t="s">
        <v>68</v>
      </c>
      <c r="B37" s="128"/>
      <c r="C37" s="128"/>
      <c r="D37" s="128"/>
      <c r="E37" s="128"/>
      <c r="F37" s="128"/>
      <c r="G37" s="128"/>
      <c r="H37" s="128"/>
      <c r="I37" s="129"/>
      <c r="J37" s="13"/>
      <c r="K37" s="130" t="s">
        <v>69</v>
      </c>
      <c r="L37" s="130"/>
      <c r="M37" s="130"/>
      <c r="N37" s="130"/>
      <c r="O37" s="130"/>
      <c r="P37" s="130"/>
      <c r="Q37" s="130"/>
      <c r="R37" s="130"/>
      <c r="S37" s="130"/>
      <c r="T37" s="130"/>
      <c r="U37" s="130"/>
      <c r="V37" s="130"/>
      <c r="W37" s="130"/>
      <c r="X37" s="130"/>
      <c r="Y37" s="130"/>
      <c r="Z37" s="130"/>
      <c r="AA37" s="130"/>
      <c r="AB37" s="130"/>
      <c r="AC37" s="130"/>
      <c r="AD37" s="130"/>
      <c r="AE37" s="130"/>
      <c r="AF37" s="130"/>
      <c r="AG37" s="130"/>
      <c r="AH37" s="130"/>
      <c r="AI37" s="130"/>
      <c r="AJ37" s="130"/>
      <c r="AK37" s="130"/>
      <c r="AL37" s="130"/>
      <c r="AM37" s="130"/>
      <c r="AN37" s="130"/>
      <c r="AO37" s="130"/>
      <c r="AP37" s="130"/>
      <c r="AQ37" s="130"/>
      <c r="AR37" s="130"/>
      <c r="AS37" s="130"/>
      <c r="AT37" s="130"/>
      <c r="AU37" s="130"/>
      <c r="AV37" s="130"/>
      <c r="AW37" s="130"/>
      <c r="AX37" s="130"/>
      <c r="AY37" s="130"/>
      <c r="AZ37" s="130"/>
      <c r="BA37" s="130"/>
      <c r="BB37" s="130"/>
      <c r="BC37" s="130"/>
      <c r="BD37" s="130"/>
      <c r="BE37" s="130"/>
      <c r="BF37" s="130"/>
      <c r="BG37" s="130"/>
      <c r="BH37" s="14"/>
      <c r="BI37" s="131" t="s">
        <v>27</v>
      </c>
      <c r="BJ37" s="132"/>
      <c r="BK37" s="132"/>
      <c r="BL37" s="132"/>
      <c r="BM37" s="132"/>
      <c r="BN37" s="132"/>
      <c r="BO37" s="132"/>
      <c r="BP37" s="132"/>
      <c r="BQ37" s="132"/>
      <c r="BR37" s="132"/>
      <c r="BS37" s="133"/>
      <c r="BT37" s="26" t="s">
        <v>24</v>
      </c>
      <c r="BU37" s="27" t="s">
        <v>24</v>
      </c>
      <c r="BV37" s="28" t="s">
        <v>24</v>
      </c>
      <c r="BW37" s="17" t="e">
        <f t="shared" si="0"/>
        <v>#VALUE!</v>
      </c>
    </row>
    <row r="38" spans="1:77" s="12" customFormat="1" ht="108" customHeight="1" x14ac:dyDescent="0.2">
      <c r="A38" s="127" t="s">
        <v>70</v>
      </c>
      <c r="B38" s="128"/>
      <c r="C38" s="128"/>
      <c r="D38" s="128"/>
      <c r="E38" s="128"/>
      <c r="F38" s="128"/>
      <c r="G38" s="128"/>
      <c r="H38" s="128"/>
      <c r="I38" s="129"/>
      <c r="J38" s="13"/>
      <c r="K38" s="130" t="s">
        <v>71</v>
      </c>
      <c r="L38" s="130"/>
      <c r="M38" s="130"/>
      <c r="N38" s="130"/>
      <c r="O38" s="130"/>
      <c r="P38" s="130"/>
      <c r="Q38" s="130"/>
      <c r="R38" s="130"/>
      <c r="S38" s="130"/>
      <c r="T38" s="130"/>
      <c r="U38" s="130"/>
      <c r="V38" s="130"/>
      <c r="W38" s="130"/>
      <c r="X38" s="130"/>
      <c r="Y38" s="130"/>
      <c r="Z38" s="130"/>
      <c r="AA38" s="130"/>
      <c r="AB38" s="130"/>
      <c r="AC38" s="130"/>
      <c r="AD38" s="130"/>
      <c r="AE38" s="130"/>
      <c r="AF38" s="130"/>
      <c r="AG38" s="130"/>
      <c r="AH38" s="130"/>
      <c r="AI38" s="130"/>
      <c r="AJ38" s="130"/>
      <c r="AK38" s="130"/>
      <c r="AL38" s="130"/>
      <c r="AM38" s="130"/>
      <c r="AN38" s="130"/>
      <c r="AO38" s="130"/>
      <c r="AP38" s="130"/>
      <c r="AQ38" s="130"/>
      <c r="AR38" s="130"/>
      <c r="AS38" s="130"/>
      <c r="AT38" s="130"/>
      <c r="AU38" s="130"/>
      <c r="AV38" s="130"/>
      <c r="AW38" s="130"/>
      <c r="AX38" s="130"/>
      <c r="AY38" s="130"/>
      <c r="AZ38" s="130"/>
      <c r="BA38" s="130"/>
      <c r="BB38" s="130"/>
      <c r="BC38" s="130"/>
      <c r="BD38" s="130"/>
      <c r="BE38" s="130"/>
      <c r="BF38" s="130"/>
      <c r="BG38" s="130"/>
      <c r="BH38" s="14"/>
      <c r="BI38" s="131" t="s">
        <v>27</v>
      </c>
      <c r="BJ38" s="132"/>
      <c r="BK38" s="132"/>
      <c r="BL38" s="132"/>
      <c r="BM38" s="132"/>
      <c r="BN38" s="132"/>
      <c r="BO38" s="132"/>
      <c r="BP38" s="132"/>
      <c r="BQ38" s="132"/>
      <c r="BR38" s="132"/>
      <c r="BS38" s="133"/>
      <c r="BT38" s="26">
        <v>482902.68</v>
      </c>
      <c r="BU38" s="27">
        <v>612827.90198999993</v>
      </c>
      <c r="BV38" s="16" t="s">
        <v>72</v>
      </c>
      <c r="BW38" s="17">
        <f t="shared" si="0"/>
        <v>0.26905052999498769</v>
      </c>
    </row>
    <row r="39" spans="1:77" s="12" customFormat="1" ht="21" customHeight="1" x14ac:dyDescent="0.2">
      <c r="A39" s="127" t="s">
        <v>73</v>
      </c>
      <c r="B39" s="128"/>
      <c r="C39" s="128"/>
      <c r="D39" s="128"/>
      <c r="E39" s="128"/>
      <c r="F39" s="128"/>
      <c r="G39" s="128"/>
      <c r="H39" s="128"/>
      <c r="I39" s="129"/>
      <c r="J39" s="13"/>
      <c r="K39" s="130" t="s">
        <v>74</v>
      </c>
      <c r="L39" s="130"/>
      <c r="M39" s="130"/>
      <c r="N39" s="130"/>
      <c r="O39" s="130"/>
      <c r="P39" s="130"/>
      <c r="Q39" s="130"/>
      <c r="R39" s="130"/>
      <c r="S39" s="130"/>
      <c r="T39" s="130"/>
      <c r="U39" s="130"/>
      <c r="V39" s="130"/>
      <c r="W39" s="130"/>
      <c r="X39" s="130"/>
      <c r="Y39" s="130"/>
      <c r="Z39" s="130"/>
      <c r="AA39" s="130"/>
      <c r="AB39" s="130"/>
      <c r="AC39" s="130"/>
      <c r="AD39" s="130"/>
      <c r="AE39" s="130"/>
      <c r="AF39" s="130"/>
      <c r="AG39" s="130"/>
      <c r="AH39" s="130"/>
      <c r="AI39" s="130"/>
      <c r="AJ39" s="130"/>
      <c r="AK39" s="130"/>
      <c r="AL39" s="130"/>
      <c r="AM39" s="130"/>
      <c r="AN39" s="130"/>
      <c r="AO39" s="130"/>
      <c r="AP39" s="130"/>
      <c r="AQ39" s="130"/>
      <c r="AR39" s="130"/>
      <c r="AS39" s="130"/>
      <c r="AT39" s="130"/>
      <c r="AU39" s="130"/>
      <c r="AV39" s="130"/>
      <c r="AW39" s="130"/>
      <c r="AX39" s="130"/>
      <c r="AY39" s="130"/>
      <c r="AZ39" s="130"/>
      <c r="BA39" s="130"/>
      <c r="BB39" s="130"/>
      <c r="BC39" s="130"/>
      <c r="BD39" s="130"/>
      <c r="BE39" s="130"/>
      <c r="BF39" s="130"/>
      <c r="BG39" s="130"/>
      <c r="BH39" s="14"/>
      <c r="BI39" s="131" t="s">
        <v>27</v>
      </c>
      <c r="BJ39" s="132"/>
      <c r="BK39" s="132"/>
      <c r="BL39" s="132"/>
      <c r="BM39" s="132"/>
      <c r="BN39" s="132"/>
      <c r="BO39" s="132"/>
      <c r="BP39" s="132"/>
      <c r="BQ39" s="132"/>
      <c r="BR39" s="132"/>
      <c r="BS39" s="133"/>
      <c r="BT39" s="26" t="s">
        <v>24</v>
      </c>
      <c r="BU39" s="27" t="s">
        <v>24</v>
      </c>
      <c r="BV39" s="16"/>
      <c r="BW39" s="17"/>
    </row>
    <row r="40" spans="1:77" s="12" customFormat="1" ht="87.75" customHeight="1" x14ac:dyDescent="0.2">
      <c r="A40" s="127" t="s">
        <v>75</v>
      </c>
      <c r="B40" s="128"/>
      <c r="C40" s="128"/>
      <c r="D40" s="128"/>
      <c r="E40" s="128"/>
      <c r="F40" s="128"/>
      <c r="G40" s="128"/>
      <c r="H40" s="128"/>
      <c r="I40" s="129"/>
      <c r="J40" s="13"/>
      <c r="K40" s="130" t="s">
        <v>76</v>
      </c>
      <c r="L40" s="130"/>
      <c r="M40" s="130"/>
      <c r="N40" s="130"/>
      <c r="O40" s="130"/>
      <c r="P40" s="130"/>
      <c r="Q40" s="130"/>
      <c r="R40" s="130"/>
      <c r="S40" s="130"/>
      <c r="T40" s="130"/>
      <c r="U40" s="130"/>
      <c r="V40" s="130"/>
      <c r="W40" s="130"/>
      <c r="X40" s="130"/>
      <c r="Y40" s="130"/>
      <c r="Z40" s="130"/>
      <c r="AA40" s="130"/>
      <c r="AB40" s="130"/>
      <c r="AC40" s="130"/>
      <c r="AD40" s="130"/>
      <c r="AE40" s="130"/>
      <c r="AF40" s="130"/>
      <c r="AG40" s="130"/>
      <c r="AH40" s="130"/>
      <c r="AI40" s="130"/>
      <c r="AJ40" s="130"/>
      <c r="AK40" s="130"/>
      <c r="AL40" s="130"/>
      <c r="AM40" s="130"/>
      <c r="AN40" s="130"/>
      <c r="AO40" s="130"/>
      <c r="AP40" s="130"/>
      <c r="AQ40" s="130"/>
      <c r="AR40" s="130"/>
      <c r="AS40" s="130"/>
      <c r="AT40" s="130"/>
      <c r="AU40" s="130"/>
      <c r="AV40" s="130"/>
      <c r="AW40" s="130"/>
      <c r="AX40" s="130"/>
      <c r="AY40" s="130"/>
      <c r="AZ40" s="130"/>
      <c r="BA40" s="130"/>
      <c r="BB40" s="130"/>
      <c r="BC40" s="130"/>
      <c r="BD40" s="130"/>
      <c r="BE40" s="130"/>
      <c r="BF40" s="130"/>
      <c r="BG40" s="130"/>
      <c r="BH40" s="14"/>
      <c r="BI40" s="131" t="s">
        <v>27</v>
      </c>
      <c r="BJ40" s="132"/>
      <c r="BK40" s="132"/>
      <c r="BL40" s="132"/>
      <c r="BM40" s="132"/>
      <c r="BN40" s="132"/>
      <c r="BO40" s="132"/>
      <c r="BP40" s="132"/>
      <c r="BQ40" s="132"/>
      <c r="BR40" s="132"/>
      <c r="BS40" s="133"/>
      <c r="BT40" s="26">
        <v>32968.091470611442</v>
      </c>
      <c r="BU40" s="27">
        <v>3974.9286447290979</v>
      </c>
      <c r="BV40" s="16" t="s">
        <v>262</v>
      </c>
      <c r="BW40" s="17">
        <f t="shared" si="0"/>
        <v>-0.87943103566451686</v>
      </c>
    </row>
    <row r="41" spans="1:77" s="12" customFormat="1" ht="45" customHeight="1" x14ac:dyDescent="0.2">
      <c r="A41" s="127" t="s">
        <v>77</v>
      </c>
      <c r="B41" s="128"/>
      <c r="C41" s="128"/>
      <c r="D41" s="128"/>
      <c r="E41" s="128"/>
      <c r="F41" s="128"/>
      <c r="G41" s="128"/>
      <c r="H41" s="128"/>
      <c r="I41" s="129"/>
      <c r="J41" s="13"/>
      <c r="K41" s="130" t="s">
        <v>78</v>
      </c>
      <c r="L41" s="130"/>
      <c r="M41" s="130"/>
      <c r="N41" s="130"/>
      <c r="O41" s="130"/>
      <c r="P41" s="130"/>
      <c r="Q41" s="130"/>
      <c r="R41" s="130"/>
      <c r="S41" s="130"/>
      <c r="T41" s="130"/>
      <c r="U41" s="130"/>
      <c r="V41" s="130"/>
      <c r="W41" s="130"/>
      <c r="X41" s="130"/>
      <c r="Y41" s="130"/>
      <c r="Z41" s="130"/>
      <c r="AA41" s="130"/>
      <c r="AB41" s="130"/>
      <c r="AC41" s="130"/>
      <c r="AD41" s="130"/>
      <c r="AE41" s="130"/>
      <c r="AF41" s="130"/>
      <c r="AG41" s="130"/>
      <c r="AH41" s="130"/>
      <c r="AI41" s="130"/>
      <c r="AJ41" s="130"/>
      <c r="AK41" s="130"/>
      <c r="AL41" s="130"/>
      <c r="AM41" s="130"/>
      <c r="AN41" s="130"/>
      <c r="AO41" s="130"/>
      <c r="AP41" s="130"/>
      <c r="AQ41" s="130"/>
      <c r="AR41" s="130"/>
      <c r="AS41" s="130"/>
      <c r="AT41" s="130"/>
      <c r="AU41" s="130"/>
      <c r="AV41" s="130"/>
      <c r="AW41" s="130"/>
      <c r="AX41" s="130"/>
      <c r="AY41" s="130"/>
      <c r="AZ41" s="130"/>
      <c r="BA41" s="130"/>
      <c r="BB41" s="130"/>
      <c r="BC41" s="130"/>
      <c r="BD41" s="130"/>
      <c r="BE41" s="130"/>
      <c r="BF41" s="130"/>
      <c r="BG41" s="130"/>
      <c r="BH41" s="14"/>
      <c r="BI41" s="131" t="s">
        <v>27</v>
      </c>
      <c r="BJ41" s="132"/>
      <c r="BK41" s="132"/>
      <c r="BL41" s="132"/>
      <c r="BM41" s="132"/>
      <c r="BN41" s="132"/>
      <c r="BO41" s="132"/>
      <c r="BP41" s="132"/>
      <c r="BQ41" s="132"/>
      <c r="BR41" s="132"/>
      <c r="BS41" s="133"/>
      <c r="BT41" s="26">
        <v>89184.704613333335</v>
      </c>
      <c r="BU41" s="27">
        <v>39581.622060000002</v>
      </c>
      <c r="BV41" s="16" t="s">
        <v>79</v>
      </c>
      <c r="BW41" s="17">
        <f t="shared" si="0"/>
        <v>-0.55618373989565861</v>
      </c>
    </row>
    <row r="42" spans="1:77" s="12" customFormat="1" ht="132" customHeight="1" x14ac:dyDescent="0.2">
      <c r="A42" s="127" t="s">
        <v>80</v>
      </c>
      <c r="B42" s="128"/>
      <c r="C42" s="128"/>
      <c r="D42" s="128"/>
      <c r="E42" s="128"/>
      <c r="F42" s="128"/>
      <c r="G42" s="128"/>
      <c r="H42" s="128"/>
      <c r="I42" s="129"/>
      <c r="J42" s="13"/>
      <c r="K42" s="130" t="s">
        <v>81</v>
      </c>
      <c r="L42" s="130"/>
      <c r="M42" s="130"/>
      <c r="N42" s="130"/>
      <c r="O42" s="130"/>
      <c r="P42" s="130"/>
      <c r="Q42" s="130"/>
      <c r="R42" s="130"/>
      <c r="S42" s="130"/>
      <c r="T42" s="130"/>
      <c r="U42" s="130"/>
      <c r="V42" s="130"/>
      <c r="W42" s="130"/>
      <c r="X42" s="130"/>
      <c r="Y42" s="130"/>
      <c r="Z42" s="130"/>
      <c r="AA42" s="130"/>
      <c r="AB42" s="130"/>
      <c r="AC42" s="130"/>
      <c r="AD42" s="130"/>
      <c r="AE42" s="130"/>
      <c r="AF42" s="130"/>
      <c r="AG42" s="130"/>
      <c r="AH42" s="130"/>
      <c r="AI42" s="130"/>
      <c r="AJ42" s="130"/>
      <c r="AK42" s="130"/>
      <c r="AL42" s="130"/>
      <c r="AM42" s="130"/>
      <c r="AN42" s="130"/>
      <c r="AO42" s="130"/>
      <c r="AP42" s="130"/>
      <c r="AQ42" s="130"/>
      <c r="AR42" s="130"/>
      <c r="AS42" s="130"/>
      <c r="AT42" s="130"/>
      <c r="AU42" s="130"/>
      <c r="AV42" s="130"/>
      <c r="AW42" s="130"/>
      <c r="AX42" s="130"/>
      <c r="AY42" s="130"/>
      <c r="AZ42" s="130"/>
      <c r="BA42" s="130"/>
      <c r="BB42" s="130"/>
      <c r="BC42" s="130"/>
      <c r="BD42" s="130"/>
      <c r="BE42" s="130"/>
      <c r="BF42" s="130"/>
      <c r="BG42" s="130"/>
      <c r="BH42" s="14"/>
      <c r="BI42" s="131" t="s">
        <v>27</v>
      </c>
      <c r="BJ42" s="132"/>
      <c r="BK42" s="132"/>
      <c r="BL42" s="132"/>
      <c r="BM42" s="132"/>
      <c r="BN42" s="132"/>
      <c r="BO42" s="132"/>
      <c r="BP42" s="132"/>
      <c r="BQ42" s="132"/>
      <c r="BR42" s="132"/>
      <c r="BS42" s="133"/>
      <c r="BT42" s="26">
        <v>45592.69</v>
      </c>
      <c r="BU42" s="26">
        <f>278589.08+BT42</f>
        <v>324181.77</v>
      </c>
      <c r="BV42" s="134" t="s">
        <v>82</v>
      </c>
      <c r="BW42" s="17">
        <f t="shared" si="0"/>
        <v>6.1103891873894698</v>
      </c>
    </row>
    <row r="43" spans="1:77" s="12" customFormat="1" ht="33.75" customHeight="1" x14ac:dyDescent="0.2">
      <c r="A43" s="127" t="s">
        <v>83</v>
      </c>
      <c r="B43" s="128"/>
      <c r="C43" s="128"/>
      <c r="D43" s="128"/>
      <c r="E43" s="128"/>
      <c r="F43" s="128"/>
      <c r="G43" s="128"/>
      <c r="H43" s="128"/>
      <c r="I43" s="129"/>
      <c r="J43" s="13"/>
      <c r="K43" s="130" t="s">
        <v>84</v>
      </c>
      <c r="L43" s="130"/>
      <c r="M43" s="130"/>
      <c r="N43" s="130"/>
      <c r="O43" s="130"/>
      <c r="P43" s="130"/>
      <c r="Q43" s="130"/>
      <c r="R43" s="130"/>
      <c r="S43" s="130"/>
      <c r="T43" s="130"/>
      <c r="U43" s="130"/>
      <c r="V43" s="130"/>
      <c r="W43" s="130"/>
      <c r="X43" s="130"/>
      <c r="Y43" s="130"/>
      <c r="Z43" s="130"/>
      <c r="AA43" s="130"/>
      <c r="AB43" s="130"/>
      <c r="AC43" s="130"/>
      <c r="AD43" s="130"/>
      <c r="AE43" s="130"/>
      <c r="AF43" s="130"/>
      <c r="AG43" s="130"/>
      <c r="AH43" s="130"/>
      <c r="AI43" s="130"/>
      <c r="AJ43" s="130"/>
      <c r="AK43" s="130"/>
      <c r="AL43" s="130"/>
      <c r="AM43" s="130"/>
      <c r="AN43" s="130"/>
      <c r="AO43" s="130"/>
      <c r="AP43" s="130"/>
      <c r="AQ43" s="130"/>
      <c r="AR43" s="130"/>
      <c r="AS43" s="130"/>
      <c r="AT43" s="130"/>
      <c r="AU43" s="130"/>
      <c r="AV43" s="130"/>
      <c r="AW43" s="130"/>
      <c r="AX43" s="130"/>
      <c r="AY43" s="130"/>
      <c r="AZ43" s="130"/>
      <c r="BA43" s="130"/>
      <c r="BB43" s="130"/>
      <c r="BC43" s="130"/>
      <c r="BD43" s="130"/>
      <c r="BE43" s="130"/>
      <c r="BF43" s="130"/>
      <c r="BG43" s="130"/>
      <c r="BH43" s="14"/>
      <c r="BI43" s="131" t="s">
        <v>85</v>
      </c>
      <c r="BJ43" s="132"/>
      <c r="BK43" s="132"/>
      <c r="BL43" s="132"/>
      <c r="BM43" s="132"/>
      <c r="BN43" s="132"/>
      <c r="BO43" s="132"/>
      <c r="BP43" s="132"/>
      <c r="BQ43" s="132"/>
      <c r="BR43" s="132"/>
      <c r="BS43" s="133"/>
      <c r="BT43" s="27">
        <v>4089</v>
      </c>
      <c r="BU43" s="27">
        <v>5187</v>
      </c>
      <c r="BV43" s="135"/>
      <c r="BW43" s="17">
        <f t="shared" si="0"/>
        <v>0.26852531181217909</v>
      </c>
    </row>
    <row r="44" spans="1:77" s="12" customFormat="1" ht="98.25" customHeight="1" x14ac:dyDescent="0.2">
      <c r="A44" s="127" t="s">
        <v>86</v>
      </c>
      <c r="B44" s="128"/>
      <c r="C44" s="128"/>
      <c r="D44" s="128"/>
      <c r="E44" s="128"/>
      <c r="F44" s="128"/>
      <c r="G44" s="128"/>
      <c r="H44" s="128"/>
      <c r="I44" s="129"/>
      <c r="J44" s="13"/>
      <c r="K44" s="130" t="s">
        <v>87</v>
      </c>
      <c r="L44" s="130"/>
      <c r="M44" s="130"/>
      <c r="N44" s="130"/>
      <c r="O44" s="130"/>
      <c r="P44" s="130"/>
      <c r="Q44" s="130"/>
      <c r="R44" s="130"/>
      <c r="S44" s="130"/>
      <c r="T44" s="130"/>
      <c r="U44" s="130"/>
      <c r="V44" s="130"/>
      <c r="W44" s="130"/>
      <c r="X44" s="130"/>
      <c r="Y44" s="130"/>
      <c r="Z44" s="130"/>
      <c r="AA44" s="130"/>
      <c r="AB44" s="130"/>
      <c r="AC44" s="130"/>
      <c r="AD44" s="130"/>
      <c r="AE44" s="130"/>
      <c r="AF44" s="130"/>
      <c r="AG44" s="130"/>
      <c r="AH44" s="130"/>
      <c r="AI44" s="130"/>
      <c r="AJ44" s="130"/>
      <c r="AK44" s="130"/>
      <c r="AL44" s="130"/>
      <c r="AM44" s="130"/>
      <c r="AN44" s="130"/>
      <c r="AO44" s="130"/>
      <c r="AP44" s="130"/>
      <c r="AQ44" s="130"/>
      <c r="AR44" s="130"/>
      <c r="AS44" s="130"/>
      <c r="AT44" s="130"/>
      <c r="AU44" s="130"/>
      <c r="AV44" s="130"/>
      <c r="AW44" s="130"/>
      <c r="AX44" s="130"/>
      <c r="AY44" s="130"/>
      <c r="AZ44" s="130"/>
      <c r="BA44" s="130"/>
      <c r="BB44" s="130"/>
      <c r="BC44" s="130"/>
      <c r="BD44" s="130"/>
      <c r="BE44" s="130"/>
      <c r="BF44" s="130"/>
      <c r="BG44" s="130"/>
      <c r="BH44" s="14"/>
      <c r="BI44" s="131" t="s">
        <v>27</v>
      </c>
      <c r="BJ44" s="132"/>
      <c r="BK44" s="132"/>
      <c r="BL44" s="132"/>
      <c r="BM44" s="132"/>
      <c r="BN44" s="132"/>
      <c r="BO44" s="132"/>
      <c r="BP44" s="132"/>
      <c r="BQ44" s="132"/>
      <c r="BR44" s="132"/>
      <c r="BS44" s="133"/>
      <c r="BT44" s="26" t="s">
        <v>24</v>
      </c>
      <c r="BU44" s="27" t="s">
        <v>24</v>
      </c>
      <c r="BV44" s="28" t="s">
        <v>24</v>
      </c>
      <c r="BW44" s="17" t="e">
        <f t="shared" si="0"/>
        <v>#VALUE!</v>
      </c>
    </row>
    <row r="45" spans="1:77" s="12" customFormat="1" ht="31.5" customHeight="1" x14ac:dyDescent="0.2">
      <c r="A45" s="127" t="s">
        <v>88</v>
      </c>
      <c r="B45" s="128"/>
      <c r="C45" s="128"/>
      <c r="D45" s="128"/>
      <c r="E45" s="128"/>
      <c r="F45" s="128"/>
      <c r="G45" s="128"/>
      <c r="H45" s="128"/>
      <c r="I45" s="129"/>
      <c r="J45" s="13"/>
      <c r="K45" s="130" t="s">
        <v>89</v>
      </c>
      <c r="L45" s="130"/>
      <c r="M45" s="130"/>
      <c r="N45" s="130"/>
      <c r="O45" s="130"/>
      <c r="P45" s="130"/>
      <c r="Q45" s="130"/>
      <c r="R45" s="130"/>
      <c r="S45" s="130"/>
      <c r="T45" s="130"/>
      <c r="U45" s="130"/>
      <c r="V45" s="130"/>
      <c r="W45" s="130"/>
      <c r="X45" s="130"/>
      <c r="Y45" s="130"/>
      <c r="Z45" s="130"/>
      <c r="AA45" s="130"/>
      <c r="AB45" s="130"/>
      <c r="AC45" s="130"/>
      <c r="AD45" s="130"/>
      <c r="AE45" s="130"/>
      <c r="AF45" s="130"/>
      <c r="AG45" s="130"/>
      <c r="AH45" s="130"/>
      <c r="AI45" s="130"/>
      <c r="AJ45" s="130"/>
      <c r="AK45" s="130"/>
      <c r="AL45" s="130"/>
      <c r="AM45" s="130"/>
      <c r="AN45" s="130"/>
      <c r="AO45" s="130"/>
      <c r="AP45" s="130"/>
      <c r="AQ45" s="130"/>
      <c r="AR45" s="130"/>
      <c r="AS45" s="130"/>
      <c r="AT45" s="130"/>
      <c r="AU45" s="130"/>
      <c r="AV45" s="130"/>
      <c r="AW45" s="130"/>
      <c r="AX45" s="130"/>
      <c r="AY45" s="130"/>
      <c r="AZ45" s="130"/>
      <c r="BA45" s="130"/>
      <c r="BB45" s="130"/>
      <c r="BC45" s="130"/>
      <c r="BD45" s="130"/>
      <c r="BE45" s="130"/>
      <c r="BF45" s="130"/>
      <c r="BG45" s="130"/>
      <c r="BH45" s="14"/>
      <c r="BI45" s="131" t="s">
        <v>27</v>
      </c>
      <c r="BJ45" s="132"/>
      <c r="BK45" s="132"/>
      <c r="BL45" s="132"/>
      <c r="BM45" s="132"/>
      <c r="BN45" s="132"/>
      <c r="BO45" s="132"/>
      <c r="BP45" s="132"/>
      <c r="BQ45" s="132"/>
      <c r="BR45" s="132"/>
      <c r="BS45" s="133"/>
      <c r="BT45" s="26">
        <f>расшифровки!D31</f>
        <v>540897.64512017474</v>
      </c>
      <c r="BU45" s="26">
        <f>расшифровки!E31</f>
        <v>2123209.0063960189</v>
      </c>
      <c r="BV45" s="16" t="s">
        <v>90</v>
      </c>
      <c r="BW45" s="17">
        <f t="shared" si="0"/>
        <v>2.925343409332632</v>
      </c>
    </row>
    <row r="46" spans="1:77" s="12" customFormat="1" ht="65.25" customHeight="1" x14ac:dyDescent="0.2">
      <c r="A46" s="152" t="s">
        <v>91</v>
      </c>
      <c r="B46" s="153"/>
      <c r="C46" s="153"/>
      <c r="D46" s="153"/>
      <c r="E46" s="153"/>
      <c r="F46" s="153"/>
      <c r="G46" s="153"/>
      <c r="H46" s="153"/>
      <c r="I46" s="154"/>
      <c r="J46" s="18"/>
      <c r="K46" s="155" t="s">
        <v>92</v>
      </c>
      <c r="L46" s="155"/>
      <c r="M46" s="155"/>
      <c r="N46" s="155"/>
      <c r="O46" s="155"/>
      <c r="P46" s="155"/>
      <c r="Q46" s="155"/>
      <c r="R46" s="155"/>
      <c r="S46" s="155"/>
      <c r="T46" s="155"/>
      <c r="U46" s="155"/>
      <c r="V46" s="155"/>
      <c r="W46" s="155"/>
      <c r="X46" s="155"/>
      <c r="Y46" s="155"/>
      <c r="Z46" s="155"/>
      <c r="AA46" s="155"/>
      <c r="AB46" s="155"/>
      <c r="AC46" s="155"/>
      <c r="AD46" s="155"/>
      <c r="AE46" s="155"/>
      <c r="AF46" s="155"/>
      <c r="AG46" s="155"/>
      <c r="AH46" s="155"/>
      <c r="AI46" s="155"/>
      <c r="AJ46" s="155"/>
      <c r="AK46" s="155"/>
      <c r="AL46" s="155"/>
      <c r="AM46" s="155"/>
      <c r="AN46" s="155"/>
      <c r="AO46" s="155"/>
      <c r="AP46" s="155"/>
      <c r="AQ46" s="155"/>
      <c r="AR46" s="155"/>
      <c r="AS46" s="155"/>
      <c r="AT46" s="155"/>
      <c r="AU46" s="155"/>
      <c r="AV46" s="155"/>
      <c r="AW46" s="155"/>
      <c r="AX46" s="155"/>
      <c r="AY46" s="155"/>
      <c r="AZ46" s="155"/>
      <c r="BA46" s="155"/>
      <c r="BB46" s="155"/>
      <c r="BC46" s="155"/>
      <c r="BD46" s="155"/>
      <c r="BE46" s="155"/>
      <c r="BF46" s="155"/>
      <c r="BG46" s="155"/>
      <c r="BH46" s="19"/>
      <c r="BI46" s="156" t="s">
        <v>27</v>
      </c>
      <c r="BJ46" s="157"/>
      <c r="BK46" s="157"/>
      <c r="BL46" s="157"/>
      <c r="BM46" s="157"/>
      <c r="BN46" s="157"/>
      <c r="BO46" s="157"/>
      <c r="BP46" s="157"/>
      <c r="BQ46" s="157"/>
      <c r="BR46" s="157"/>
      <c r="BS46" s="158"/>
      <c r="BT46" s="20">
        <v>552562.73368734156</v>
      </c>
      <c r="BU46" s="31">
        <v>-1648612.9728499423</v>
      </c>
      <c r="BV46" s="16" t="s">
        <v>93</v>
      </c>
      <c r="BW46" s="17">
        <f t="shared" si="0"/>
        <v>-3.98357611243248</v>
      </c>
    </row>
    <row r="47" spans="1:77" s="12" customFormat="1" ht="29.25" customHeight="1" x14ac:dyDescent="0.2">
      <c r="A47" s="127" t="s">
        <v>94</v>
      </c>
      <c r="B47" s="128"/>
      <c r="C47" s="128"/>
      <c r="D47" s="128"/>
      <c r="E47" s="128"/>
      <c r="F47" s="128"/>
      <c r="G47" s="128"/>
      <c r="H47" s="128"/>
      <c r="I47" s="129"/>
      <c r="J47" s="13"/>
      <c r="K47" s="148" t="s">
        <v>95</v>
      </c>
      <c r="L47" s="148"/>
      <c r="M47" s="148"/>
      <c r="N47" s="148"/>
      <c r="O47" s="148"/>
      <c r="P47" s="148"/>
      <c r="Q47" s="148"/>
      <c r="R47" s="148"/>
      <c r="S47" s="148"/>
      <c r="T47" s="148"/>
      <c r="U47" s="148"/>
      <c r="V47" s="148"/>
      <c r="W47" s="148"/>
      <c r="X47" s="148"/>
      <c r="Y47" s="148"/>
      <c r="Z47" s="148"/>
      <c r="AA47" s="148"/>
      <c r="AB47" s="148"/>
      <c r="AC47" s="148"/>
      <c r="AD47" s="148"/>
      <c r="AE47" s="148"/>
      <c r="AF47" s="148"/>
      <c r="AG47" s="148"/>
      <c r="AH47" s="148"/>
      <c r="AI47" s="148"/>
      <c r="AJ47" s="148"/>
      <c r="AK47" s="148"/>
      <c r="AL47" s="148"/>
      <c r="AM47" s="148"/>
      <c r="AN47" s="148"/>
      <c r="AO47" s="148"/>
      <c r="AP47" s="148"/>
      <c r="AQ47" s="148"/>
      <c r="AR47" s="148"/>
      <c r="AS47" s="148"/>
      <c r="AT47" s="148"/>
      <c r="AU47" s="148"/>
      <c r="AV47" s="148"/>
      <c r="AW47" s="148"/>
      <c r="AX47" s="148"/>
      <c r="AY47" s="148"/>
      <c r="AZ47" s="148"/>
      <c r="BA47" s="148"/>
      <c r="BB47" s="148"/>
      <c r="BC47" s="148"/>
      <c r="BD47" s="148"/>
      <c r="BE47" s="148"/>
      <c r="BF47" s="148"/>
      <c r="BG47" s="148"/>
      <c r="BH47" s="23"/>
      <c r="BI47" s="142" t="s">
        <v>27</v>
      </c>
      <c r="BJ47" s="143"/>
      <c r="BK47" s="143"/>
      <c r="BL47" s="143"/>
      <c r="BM47" s="143"/>
      <c r="BN47" s="143"/>
      <c r="BO47" s="143"/>
      <c r="BP47" s="143"/>
      <c r="BQ47" s="143"/>
      <c r="BR47" s="143"/>
      <c r="BS47" s="144"/>
      <c r="BT47" s="26">
        <f>BT23+BT25+BT27</f>
        <v>296988.08681861835</v>
      </c>
      <c r="BU47" s="26">
        <f>BU23+BU25+BU27</f>
        <v>267518.73086000001</v>
      </c>
      <c r="BV47" s="16"/>
      <c r="BW47" s="17">
        <f t="shared" si="0"/>
        <v>-9.9227400917991648E-2</v>
      </c>
    </row>
    <row r="48" spans="1:77" s="12" customFormat="1" ht="33" customHeight="1" x14ac:dyDescent="0.2">
      <c r="A48" s="127" t="s">
        <v>96</v>
      </c>
      <c r="B48" s="128"/>
      <c r="C48" s="128"/>
      <c r="D48" s="128"/>
      <c r="E48" s="128"/>
      <c r="F48" s="128"/>
      <c r="G48" s="128"/>
      <c r="H48" s="128"/>
      <c r="I48" s="129"/>
      <c r="J48" s="13"/>
      <c r="K48" s="130" t="s">
        <v>97</v>
      </c>
      <c r="L48" s="130"/>
      <c r="M48" s="130"/>
      <c r="N48" s="130"/>
      <c r="O48" s="130"/>
      <c r="P48" s="130"/>
      <c r="Q48" s="130"/>
      <c r="R48" s="130"/>
      <c r="S48" s="130"/>
      <c r="T48" s="130"/>
      <c r="U48" s="130"/>
      <c r="V48" s="130"/>
      <c r="W48" s="130"/>
      <c r="X48" s="130"/>
      <c r="Y48" s="130"/>
      <c r="Z48" s="130"/>
      <c r="AA48" s="130"/>
      <c r="AB48" s="130"/>
      <c r="AC48" s="130"/>
      <c r="AD48" s="130"/>
      <c r="AE48" s="130"/>
      <c r="AF48" s="130"/>
      <c r="AG48" s="130"/>
      <c r="AH48" s="130"/>
      <c r="AI48" s="130"/>
      <c r="AJ48" s="130"/>
      <c r="AK48" s="130"/>
      <c r="AL48" s="130"/>
      <c r="AM48" s="130"/>
      <c r="AN48" s="130"/>
      <c r="AO48" s="130"/>
      <c r="AP48" s="130"/>
      <c r="AQ48" s="130"/>
      <c r="AR48" s="130"/>
      <c r="AS48" s="130"/>
      <c r="AT48" s="130"/>
      <c r="AU48" s="130"/>
      <c r="AV48" s="130"/>
      <c r="AW48" s="130"/>
      <c r="AX48" s="130"/>
      <c r="AY48" s="130"/>
      <c r="AZ48" s="130"/>
      <c r="BA48" s="130"/>
      <c r="BB48" s="130"/>
      <c r="BC48" s="130"/>
      <c r="BD48" s="130"/>
      <c r="BE48" s="130"/>
      <c r="BF48" s="130"/>
      <c r="BG48" s="130"/>
      <c r="BH48" s="14"/>
      <c r="BI48" s="131" t="s">
        <v>27</v>
      </c>
      <c r="BJ48" s="132"/>
      <c r="BK48" s="132"/>
      <c r="BL48" s="132"/>
      <c r="BM48" s="132"/>
      <c r="BN48" s="132"/>
      <c r="BO48" s="132"/>
      <c r="BP48" s="132"/>
      <c r="BQ48" s="132"/>
      <c r="BR48" s="132"/>
      <c r="BS48" s="133"/>
      <c r="BT48" s="26">
        <v>2036290.7293643481</v>
      </c>
      <c r="BU48" s="27">
        <v>1827376.79654</v>
      </c>
      <c r="BV48" s="134"/>
      <c r="BW48" s="17">
        <f t="shared" si="0"/>
        <v>-0.10259533661461151</v>
      </c>
    </row>
    <row r="49" spans="1:75" s="12" customFormat="1" ht="32.25" customHeight="1" x14ac:dyDescent="0.2">
      <c r="A49" s="127" t="s">
        <v>28</v>
      </c>
      <c r="B49" s="128"/>
      <c r="C49" s="128"/>
      <c r="D49" s="128"/>
      <c r="E49" s="128"/>
      <c r="F49" s="128"/>
      <c r="G49" s="128"/>
      <c r="H49" s="128"/>
      <c r="I49" s="129"/>
      <c r="J49" s="13"/>
      <c r="K49" s="130" t="s">
        <v>98</v>
      </c>
      <c r="L49" s="130"/>
      <c r="M49" s="130"/>
      <c r="N49" s="130"/>
      <c r="O49" s="130"/>
      <c r="P49" s="130"/>
      <c r="Q49" s="130"/>
      <c r="R49" s="130"/>
      <c r="S49" s="130"/>
      <c r="T49" s="130"/>
      <c r="U49" s="130"/>
      <c r="V49" s="130"/>
      <c r="W49" s="130"/>
      <c r="X49" s="130"/>
      <c r="Y49" s="130"/>
      <c r="Z49" s="130"/>
      <c r="AA49" s="130"/>
      <c r="AB49" s="130"/>
      <c r="AC49" s="130"/>
      <c r="AD49" s="130"/>
      <c r="AE49" s="130"/>
      <c r="AF49" s="130"/>
      <c r="AG49" s="130"/>
      <c r="AH49" s="130"/>
      <c r="AI49" s="130"/>
      <c r="AJ49" s="130"/>
      <c r="AK49" s="130"/>
      <c r="AL49" s="130"/>
      <c r="AM49" s="130"/>
      <c r="AN49" s="130"/>
      <c r="AO49" s="130"/>
      <c r="AP49" s="130"/>
      <c r="AQ49" s="130"/>
      <c r="AR49" s="130"/>
      <c r="AS49" s="130"/>
      <c r="AT49" s="130"/>
      <c r="AU49" s="130"/>
      <c r="AV49" s="130"/>
      <c r="AW49" s="130"/>
      <c r="AX49" s="130"/>
      <c r="AY49" s="130"/>
      <c r="AZ49" s="130"/>
      <c r="BA49" s="130"/>
      <c r="BB49" s="130"/>
      <c r="BC49" s="130"/>
      <c r="BD49" s="130"/>
      <c r="BE49" s="130"/>
      <c r="BF49" s="130"/>
      <c r="BG49" s="130"/>
      <c r="BH49" s="14"/>
      <c r="BI49" s="131" t="s">
        <v>99</v>
      </c>
      <c r="BJ49" s="132"/>
      <c r="BK49" s="132"/>
      <c r="BL49" s="132"/>
      <c r="BM49" s="132"/>
      <c r="BN49" s="132"/>
      <c r="BO49" s="132"/>
      <c r="BP49" s="132"/>
      <c r="BQ49" s="132"/>
      <c r="BR49" s="132"/>
      <c r="BS49" s="133"/>
      <c r="BT49" s="26">
        <v>604218</v>
      </c>
      <c r="BU49" s="27">
        <v>509839.82799999998</v>
      </c>
      <c r="BV49" s="135"/>
      <c r="BW49" s="17">
        <f t="shared" si="0"/>
        <v>-0.15619887524039344</v>
      </c>
    </row>
    <row r="50" spans="1:75" s="12" customFormat="1" ht="55.5" customHeight="1" x14ac:dyDescent="0.2">
      <c r="A50" s="127" t="s">
        <v>56</v>
      </c>
      <c r="B50" s="128"/>
      <c r="C50" s="128"/>
      <c r="D50" s="128"/>
      <c r="E50" s="128"/>
      <c r="F50" s="128"/>
      <c r="G50" s="128"/>
      <c r="H50" s="128"/>
      <c r="I50" s="129"/>
      <c r="J50" s="13"/>
      <c r="K50" s="130" t="s">
        <v>100</v>
      </c>
      <c r="L50" s="130"/>
      <c r="M50" s="130"/>
      <c r="N50" s="130"/>
      <c r="O50" s="130"/>
      <c r="P50" s="130"/>
      <c r="Q50" s="130"/>
      <c r="R50" s="130"/>
      <c r="S50" s="130"/>
      <c r="T50" s="130"/>
      <c r="U50" s="130"/>
      <c r="V50" s="130"/>
      <c r="W50" s="130"/>
      <c r="X50" s="130"/>
      <c r="Y50" s="130"/>
      <c r="Z50" s="130"/>
      <c r="AA50" s="130"/>
      <c r="AB50" s="130"/>
      <c r="AC50" s="130"/>
      <c r="AD50" s="130"/>
      <c r="AE50" s="130"/>
      <c r="AF50" s="130"/>
      <c r="AG50" s="130"/>
      <c r="AH50" s="130"/>
      <c r="AI50" s="130"/>
      <c r="AJ50" s="130"/>
      <c r="AK50" s="130"/>
      <c r="AL50" s="130"/>
      <c r="AM50" s="130"/>
      <c r="AN50" s="130"/>
      <c r="AO50" s="130"/>
      <c r="AP50" s="130"/>
      <c r="AQ50" s="130"/>
      <c r="AR50" s="130"/>
      <c r="AS50" s="130"/>
      <c r="AT50" s="130"/>
      <c r="AU50" s="130"/>
      <c r="AV50" s="130"/>
      <c r="AW50" s="130"/>
      <c r="AX50" s="130"/>
      <c r="AY50" s="130"/>
      <c r="AZ50" s="130"/>
      <c r="BA50" s="130"/>
      <c r="BB50" s="130"/>
      <c r="BC50" s="130"/>
      <c r="BD50" s="130"/>
      <c r="BE50" s="130"/>
      <c r="BF50" s="130"/>
      <c r="BG50" s="130"/>
      <c r="BH50" s="14"/>
      <c r="BI50" s="131" t="s">
        <v>27</v>
      </c>
      <c r="BJ50" s="132"/>
      <c r="BK50" s="132"/>
      <c r="BL50" s="132"/>
      <c r="BM50" s="132"/>
      <c r="BN50" s="132"/>
      <c r="BO50" s="132"/>
      <c r="BP50" s="132"/>
      <c r="BQ50" s="132"/>
      <c r="BR50" s="132"/>
      <c r="BS50" s="133"/>
      <c r="BT50" s="27">
        <f>BT48/BT49*1000</f>
        <v>3370.1258972164819</v>
      </c>
      <c r="BU50" s="27">
        <f>BU48/BU49*1000</f>
        <v>3584.2174270857472</v>
      </c>
      <c r="BV50" s="24"/>
      <c r="BW50" s="17">
        <f t="shared" si="0"/>
        <v>6.3526270649441274E-2</v>
      </c>
    </row>
    <row r="51" spans="1:75" s="12" customFormat="1" ht="56.25" customHeight="1" x14ac:dyDescent="0.2">
      <c r="A51" s="127" t="s">
        <v>101</v>
      </c>
      <c r="B51" s="128"/>
      <c r="C51" s="128"/>
      <c r="D51" s="128"/>
      <c r="E51" s="128"/>
      <c r="F51" s="128"/>
      <c r="G51" s="128"/>
      <c r="H51" s="128"/>
      <c r="I51" s="129"/>
      <c r="J51" s="13"/>
      <c r="K51" s="130" t="s">
        <v>102</v>
      </c>
      <c r="L51" s="130"/>
      <c r="M51" s="130"/>
      <c r="N51" s="130"/>
      <c r="O51" s="130"/>
      <c r="P51" s="130"/>
      <c r="Q51" s="130"/>
      <c r="R51" s="130"/>
      <c r="S51" s="130"/>
      <c r="T51" s="130"/>
      <c r="U51" s="130"/>
      <c r="V51" s="130"/>
      <c r="W51" s="130"/>
      <c r="X51" s="130"/>
      <c r="Y51" s="130"/>
      <c r="Z51" s="130"/>
      <c r="AA51" s="130"/>
      <c r="AB51" s="130"/>
      <c r="AC51" s="130"/>
      <c r="AD51" s="130"/>
      <c r="AE51" s="130"/>
      <c r="AF51" s="130"/>
      <c r="AG51" s="130"/>
      <c r="AH51" s="130"/>
      <c r="AI51" s="130"/>
      <c r="AJ51" s="130"/>
      <c r="AK51" s="130"/>
      <c r="AL51" s="130"/>
      <c r="AM51" s="130"/>
      <c r="AN51" s="130"/>
      <c r="AO51" s="130"/>
      <c r="AP51" s="130"/>
      <c r="AQ51" s="130"/>
      <c r="AR51" s="130"/>
      <c r="AS51" s="130"/>
      <c r="AT51" s="130"/>
      <c r="AU51" s="130"/>
      <c r="AV51" s="130"/>
      <c r="AW51" s="130"/>
      <c r="AX51" s="130"/>
      <c r="AY51" s="130"/>
      <c r="AZ51" s="130"/>
      <c r="BA51" s="130"/>
      <c r="BB51" s="130"/>
      <c r="BC51" s="130"/>
      <c r="BD51" s="130"/>
      <c r="BE51" s="130"/>
      <c r="BF51" s="130"/>
      <c r="BG51" s="130"/>
      <c r="BH51" s="14"/>
      <c r="BI51" s="131" t="s">
        <v>24</v>
      </c>
      <c r="BJ51" s="132"/>
      <c r="BK51" s="132"/>
      <c r="BL51" s="132"/>
      <c r="BM51" s="132"/>
      <c r="BN51" s="132"/>
      <c r="BO51" s="132"/>
      <c r="BP51" s="132"/>
      <c r="BQ51" s="132"/>
      <c r="BR51" s="132"/>
      <c r="BS51" s="133"/>
      <c r="BT51" s="27" t="s">
        <v>24</v>
      </c>
      <c r="BU51" s="27" t="s">
        <v>24</v>
      </c>
      <c r="BV51" s="32" t="s">
        <v>24</v>
      </c>
      <c r="BW51" s="25"/>
    </row>
    <row r="52" spans="1:75" s="12" customFormat="1" ht="24" customHeight="1" x14ac:dyDescent="0.2">
      <c r="A52" s="127" t="s">
        <v>25</v>
      </c>
      <c r="B52" s="128"/>
      <c r="C52" s="128"/>
      <c r="D52" s="128"/>
      <c r="E52" s="128"/>
      <c r="F52" s="128"/>
      <c r="G52" s="128"/>
      <c r="H52" s="128"/>
      <c r="I52" s="129"/>
      <c r="J52" s="13"/>
      <c r="K52" s="130" t="s">
        <v>103</v>
      </c>
      <c r="L52" s="130"/>
      <c r="M52" s="130"/>
      <c r="N52" s="130"/>
      <c r="O52" s="130"/>
      <c r="P52" s="130"/>
      <c r="Q52" s="130"/>
      <c r="R52" s="130"/>
      <c r="S52" s="130"/>
      <c r="T52" s="130"/>
      <c r="U52" s="130"/>
      <c r="V52" s="130"/>
      <c r="W52" s="130"/>
      <c r="X52" s="130"/>
      <c r="Y52" s="130"/>
      <c r="Z52" s="130"/>
      <c r="AA52" s="130"/>
      <c r="AB52" s="130"/>
      <c r="AC52" s="130"/>
      <c r="AD52" s="130"/>
      <c r="AE52" s="130"/>
      <c r="AF52" s="130"/>
      <c r="AG52" s="130"/>
      <c r="AH52" s="130"/>
      <c r="AI52" s="130"/>
      <c r="AJ52" s="130"/>
      <c r="AK52" s="130"/>
      <c r="AL52" s="130"/>
      <c r="AM52" s="130"/>
      <c r="AN52" s="130"/>
      <c r="AO52" s="130"/>
      <c r="AP52" s="130"/>
      <c r="AQ52" s="130"/>
      <c r="AR52" s="130"/>
      <c r="AS52" s="130"/>
      <c r="AT52" s="130"/>
      <c r="AU52" s="130"/>
      <c r="AV52" s="130"/>
      <c r="AW52" s="130"/>
      <c r="AX52" s="130"/>
      <c r="AY52" s="130"/>
      <c r="AZ52" s="130"/>
      <c r="BA52" s="130"/>
      <c r="BB52" s="130"/>
      <c r="BC52" s="130"/>
      <c r="BD52" s="130"/>
      <c r="BE52" s="130"/>
      <c r="BF52" s="130"/>
      <c r="BG52" s="130"/>
      <c r="BH52" s="14"/>
      <c r="BI52" s="131" t="s">
        <v>104</v>
      </c>
      <c r="BJ52" s="132"/>
      <c r="BK52" s="132"/>
      <c r="BL52" s="132"/>
      <c r="BM52" s="132"/>
      <c r="BN52" s="132"/>
      <c r="BO52" s="132"/>
      <c r="BP52" s="132"/>
      <c r="BQ52" s="132"/>
      <c r="BR52" s="132"/>
      <c r="BS52" s="133"/>
      <c r="BT52" s="26" t="s">
        <v>105</v>
      </c>
      <c r="BU52" s="27">
        <v>269203</v>
      </c>
      <c r="BV52" s="16" t="s">
        <v>106</v>
      </c>
      <c r="BW52" s="33">
        <v>269203</v>
      </c>
    </row>
    <row r="53" spans="1:75" s="12" customFormat="1" ht="21" customHeight="1" x14ac:dyDescent="0.2">
      <c r="A53" s="145" t="s">
        <v>107</v>
      </c>
      <c r="B53" s="146"/>
      <c r="C53" s="146"/>
      <c r="D53" s="146"/>
      <c r="E53" s="146"/>
      <c r="F53" s="146"/>
      <c r="G53" s="146"/>
      <c r="H53" s="146"/>
      <c r="I53" s="147"/>
      <c r="J53" s="22"/>
      <c r="K53" s="148" t="s">
        <v>108</v>
      </c>
      <c r="L53" s="148"/>
      <c r="M53" s="148"/>
      <c r="N53" s="148"/>
      <c r="O53" s="148"/>
      <c r="P53" s="148"/>
      <c r="Q53" s="148"/>
      <c r="R53" s="148"/>
      <c r="S53" s="148"/>
      <c r="T53" s="148"/>
      <c r="U53" s="148"/>
      <c r="V53" s="148"/>
      <c r="W53" s="148"/>
      <c r="X53" s="148"/>
      <c r="Y53" s="148"/>
      <c r="Z53" s="148"/>
      <c r="AA53" s="148"/>
      <c r="AB53" s="148"/>
      <c r="AC53" s="148"/>
      <c r="AD53" s="148"/>
      <c r="AE53" s="148"/>
      <c r="AF53" s="148"/>
      <c r="AG53" s="148"/>
      <c r="AH53" s="148"/>
      <c r="AI53" s="148"/>
      <c r="AJ53" s="148"/>
      <c r="AK53" s="148"/>
      <c r="AL53" s="148"/>
      <c r="AM53" s="148"/>
      <c r="AN53" s="148"/>
      <c r="AO53" s="148"/>
      <c r="AP53" s="148"/>
      <c r="AQ53" s="148"/>
      <c r="AR53" s="148"/>
      <c r="AS53" s="148"/>
      <c r="AT53" s="148"/>
      <c r="AU53" s="148"/>
      <c r="AV53" s="148"/>
      <c r="AW53" s="148"/>
      <c r="AX53" s="148"/>
      <c r="AY53" s="148"/>
      <c r="AZ53" s="148"/>
      <c r="BA53" s="148"/>
      <c r="BB53" s="148"/>
      <c r="BC53" s="148"/>
      <c r="BD53" s="148"/>
      <c r="BE53" s="148"/>
      <c r="BF53" s="148"/>
      <c r="BG53" s="148"/>
      <c r="BH53" s="23"/>
      <c r="BI53" s="142" t="s">
        <v>109</v>
      </c>
      <c r="BJ53" s="143"/>
      <c r="BK53" s="143"/>
      <c r="BL53" s="143"/>
      <c r="BM53" s="143"/>
      <c r="BN53" s="143"/>
      <c r="BO53" s="143"/>
      <c r="BP53" s="143"/>
      <c r="BQ53" s="143"/>
      <c r="BR53" s="143"/>
      <c r="BS53" s="144"/>
      <c r="BT53" s="26" t="s">
        <v>105</v>
      </c>
      <c r="BU53" s="26">
        <f>BU54+BU55+BU56+BU57</f>
        <v>3419.4</v>
      </c>
      <c r="BV53" s="16"/>
      <c r="BW53" s="33"/>
    </row>
    <row r="54" spans="1:75" s="12" customFormat="1" ht="23.25" customHeight="1" x14ac:dyDescent="0.2">
      <c r="A54" s="136" t="s">
        <v>110</v>
      </c>
      <c r="B54" s="137"/>
      <c r="C54" s="137"/>
      <c r="D54" s="137"/>
      <c r="E54" s="137"/>
      <c r="F54" s="137"/>
      <c r="G54" s="137"/>
      <c r="H54" s="137"/>
      <c r="I54" s="138"/>
      <c r="J54" s="149" t="s">
        <v>111</v>
      </c>
      <c r="K54" s="150"/>
      <c r="L54" s="150"/>
      <c r="M54" s="150"/>
      <c r="N54" s="150"/>
      <c r="O54" s="150"/>
      <c r="P54" s="150"/>
      <c r="Q54" s="150"/>
      <c r="R54" s="150"/>
      <c r="S54" s="150"/>
      <c r="T54" s="150"/>
      <c r="U54" s="150"/>
      <c r="V54" s="150"/>
      <c r="W54" s="150"/>
      <c r="X54" s="150"/>
      <c r="Y54" s="150"/>
      <c r="Z54" s="150"/>
      <c r="AA54" s="150"/>
      <c r="AB54" s="150"/>
      <c r="AC54" s="150"/>
      <c r="AD54" s="150"/>
      <c r="AE54" s="150"/>
      <c r="AF54" s="150"/>
      <c r="AG54" s="150"/>
      <c r="AH54" s="150"/>
      <c r="AI54" s="150"/>
      <c r="AJ54" s="150"/>
      <c r="AK54" s="150"/>
      <c r="AL54" s="150"/>
      <c r="AM54" s="150"/>
      <c r="AN54" s="150"/>
      <c r="AO54" s="150"/>
      <c r="AP54" s="150"/>
      <c r="AQ54" s="150"/>
      <c r="AR54" s="150"/>
      <c r="AS54" s="150"/>
      <c r="AT54" s="150"/>
      <c r="AU54" s="150"/>
      <c r="AV54" s="150"/>
      <c r="AW54" s="150"/>
      <c r="AX54" s="150"/>
      <c r="AY54" s="150"/>
      <c r="AZ54" s="150"/>
      <c r="BA54" s="150"/>
      <c r="BB54" s="150"/>
      <c r="BC54" s="150"/>
      <c r="BD54" s="150"/>
      <c r="BE54" s="150"/>
      <c r="BF54" s="150"/>
      <c r="BG54" s="150"/>
      <c r="BH54" s="151"/>
      <c r="BI54" s="142" t="s">
        <v>109</v>
      </c>
      <c r="BJ54" s="143"/>
      <c r="BK54" s="143"/>
      <c r="BL54" s="143"/>
      <c r="BM54" s="143"/>
      <c r="BN54" s="143"/>
      <c r="BO54" s="143"/>
      <c r="BP54" s="143"/>
      <c r="BQ54" s="143"/>
      <c r="BR54" s="143"/>
      <c r="BS54" s="144"/>
      <c r="BT54" s="26" t="s">
        <v>105</v>
      </c>
      <c r="BU54" s="27">
        <v>1825.4</v>
      </c>
      <c r="BV54" s="16"/>
      <c r="BW54" s="33"/>
    </row>
    <row r="55" spans="1:75" s="12" customFormat="1" ht="23.25" customHeight="1" x14ac:dyDescent="0.2">
      <c r="A55" s="136" t="s">
        <v>112</v>
      </c>
      <c r="B55" s="137"/>
      <c r="C55" s="137"/>
      <c r="D55" s="137"/>
      <c r="E55" s="137"/>
      <c r="F55" s="137"/>
      <c r="G55" s="137"/>
      <c r="H55" s="137"/>
      <c r="I55" s="138"/>
      <c r="J55" s="149" t="s">
        <v>113</v>
      </c>
      <c r="K55" s="150"/>
      <c r="L55" s="150"/>
      <c r="M55" s="150"/>
      <c r="N55" s="150"/>
      <c r="O55" s="150"/>
      <c r="P55" s="150"/>
      <c r="Q55" s="150"/>
      <c r="R55" s="150"/>
      <c r="S55" s="150"/>
      <c r="T55" s="150"/>
      <c r="U55" s="150"/>
      <c r="V55" s="150"/>
      <c r="W55" s="150"/>
      <c r="X55" s="150"/>
      <c r="Y55" s="150"/>
      <c r="Z55" s="150"/>
      <c r="AA55" s="150"/>
      <c r="AB55" s="150"/>
      <c r="AC55" s="150"/>
      <c r="AD55" s="150"/>
      <c r="AE55" s="150"/>
      <c r="AF55" s="150"/>
      <c r="AG55" s="150"/>
      <c r="AH55" s="150"/>
      <c r="AI55" s="150"/>
      <c r="AJ55" s="150"/>
      <c r="AK55" s="150"/>
      <c r="AL55" s="150"/>
      <c r="AM55" s="150"/>
      <c r="AN55" s="150"/>
      <c r="AO55" s="150"/>
      <c r="AP55" s="150"/>
      <c r="AQ55" s="150"/>
      <c r="AR55" s="150"/>
      <c r="AS55" s="150"/>
      <c r="AT55" s="150"/>
      <c r="AU55" s="150"/>
      <c r="AV55" s="150"/>
      <c r="AW55" s="150"/>
      <c r="AX55" s="150"/>
      <c r="AY55" s="150"/>
      <c r="AZ55" s="150"/>
      <c r="BA55" s="150"/>
      <c r="BB55" s="150"/>
      <c r="BC55" s="150"/>
      <c r="BD55" s="150"/>
      <c r="BE55" s="150"/>
      <c r="BF55" s="150"/>
      <c r="BG55" s="150"/>
      <c r="BH55" s="151"/>
      <c r="BI55" s="142" t="s">
        <v>109</v>
      </c>
      <c r="BJ55" s="143"/>
      <c r="BK55" s="143"/>
      <c r="BL55" s="143"/>
      <c r="BM55" s="143"/>
      <c r="BN55" s="143"/>
      <c r="BO55" s="143"/>
      <c r="BP55" s="143"/>
      <c r="BQ55" s="143"/>
      <c r="BR55" s="143"/>
      <c r="BS55" s="144"/>
      <c r="BT55" s="26" t="s">
        <v>105</v>
      </c>
      <c r="BU55" s="27">
        <v>348.6</v>
      </c>
      <c r="BV55" s="16"/>
      <c r="BW55" s="33"/>
    </row>
    <row r="56" spans="1:75" s="12" customFormat="1" ht="23.25" customHeight="1" x14ac:dyDescent="0.2">
      <c r="A56" s="136" t="s">
        <v>114</v>
      </c>
      <c r="B56" s="137"/>
      <c r="C56" s="137"/>
      <c r="D56" s="137"/>
      <c r="E56" s="137"/>
      <c r="F56" s="137"/>
      <c r="G56" s="137"/>
      <c r="H56" s="137"/>
      <c r="I56" s="138"/>
      <c r="J56" s="149" t="s">
        <v>115</v>
      </c>
      <c r="K56" s="150"/>
      <c r="L56" s="150"/>
      <c r="M56" s="150"/>
      <c r="N56" s="150"/>
      <c r="O56" s="150"/>
      <c r="P56" s="150"/>
      <c r="Q56" s="150"/>
      <c r="R56" s="150"/>
      <c r="S56" s="150"/>
      <c r="T56" s="150"/>
      <c r="U56" s="150"/>
      <c r="V56" s="150"/>
      <c r="W56" s="150"/>
      <c r="X56" s="150"/>
      <c r="Y56" s="150"/>
      <c r="Z56" s="150"/>
      <c r="AA56" s="150"/>
      <c r="AB56" s="150"/>
      <c r="AC56" s="150"/>
      <c r="AD56" s="150"/>
      <c r="AE56" s="150"/>
      <c r="AF56" s="150"/>
      <c r="AG56" s="150"/>
      <c r="AH56" s="150"/>
      <c r="AI56" s="150"/>
      <c r="AJ56" s="150"/>
      <c r="AK56" s="150"/>
      <c r="AL56" s="150"/>
      <c r="AM56" s="150"/>
      <c r="AN56" s="150"/>
      <c r="AO56" s="150"/>
      <c r="AP56" s="150"/>
      <c r="AQ56" s="150"/>
      <c r="AR56" s="150"/>
      <c r="AS56" s="150"/>
      <c r="AT56" s="150"/>
      <c r="AU56" s="150"/>
      <c r="AV56" s="150"/>
      <c r="AW56" s="150"/>
      <c r="AX56" s="150"/>
      <c r="AY56" s="150"/>
      <c r="AZ56" s="150"/>
      <c r="BA56" s="150"/>
      <c r="BB56" s="150"/>
      <c r="BC56" s="150"/>
      <c r="BD56" s="150"/>
      <c r="BE56" s="150"/>
      <c r="BF56" s="150"/>
      <c r="BG56" s="150"/>
      <c r="BH56" s="151"/>
      <c r="BI56" s="142" t="s">
        <v>109</v>
      </c>
      <c r="BJ56" s="143"/>
      <c r="BK56" s="143"/>
      <c r="BL56" s="143"/>
      <c r="BM56" s="143"/>
      <c r="BN56" s="143"/>
      <c r="BO56" s="143"/>
      <c r="BP56" s="143"/>
      <c r="BQ56" s="143"/>
      <c r="BR56" s="143"/>
      <c r="BS56" s="144"/>
      <c r="BT56" s="26" t="s">
        <v>105</v>
      </c>
      <c r="BU56" s="27">
        <v>1245.4000000000001</v>
      </c>
      <c r="BV56" s="16"/>
      <c r="BW56" s="33"/>
    </row>
    <row r="57" spans="1:75" s="12" customFormat="1" ht="19.5" customHeight="1" x14ac:dyDescent="0.2">
      <c r="A57" s="136" t="s">
        <v>116</v>
      </c>
      <c r="B57" s="137"/>
      <c r="C57" s="137"/>
      <c r="D57" s="137"/>
      <c r="E57" s="137"/>
      <c r="F57" s="137"/>
      <c r="G57" s="137"/>
      <c r="H57" s="137"/>
      <c r="I57" s="138"/>
      <c r="J57" s="149" t="s">
        <v>117</v>
      </c>
      <c r="K57" s="150"/>
      <c r="L57" s="150"/>
      <c r="M57" s="150"/>
      <c r="N57" s="150"/>
      <c r="O57" s="150"/>
      <c r="P57" s="150"/>
      <c r="Q57" s="150"/>
      <c r="R57" s="150"/>
      <c r="S57" s="150"/>
      <c r="T57" s="150"/>
      <c r="U57" s="150"/>
      <c r="V57" s="150"/>
      <c r="W57" s="150"/>
      <c r="X57" s="150"/>
      <c r="Y57" s="150"/>
      <c r="Z57" s="150"/>
      <c r="AA57" s="150"/>
      <c r="AB57" s="150"/>
      <c r="AC57" s="150"/>
      <c r="AD57" s="150"/>
      <c r="AE57" s="150"/>
      <c r="AF57" s="150"/>
      <c r="AG57" s="150"/>
      <c r="AH57" s="150"/>
      <c r="AI57" s="150"/>
      <c r="AJ57" s="150"/>
      <c r="AK57" s="150"/>
      <c r="AL57" s="150"/>
      <c r="AM57" s="150"/>
      <c r="AN57" s="150"/>
      <c r="AO57" s="150"/>
      <c r="AP57" s="150"/>
      <c r="AQ57" s="150"/>
      <c r="AR57" s="150"/>
      <c r="AS57" s="150"/>
      <c r="AT57" s="150"/>
      <c r="AU57" s="150"/>
      <c r="AV57" s="150"/>
      <c r="AW57" s="150"/>
      <c r="AX57" s="150"/>
      <c r="AY57" s="150"/>
      <c r="AZ57" s="150"/>
      <c r="BA57" s="150"/>
      <c r="BB57" s="150"/>
      <c r="BC57" s="150"/>
      <c r="BD57" s="150"/>
      <c r="BE57" s="150"/>
      <c r="BF57" s="150"/>
      <c r="BG57" s="150"/>
      <c r="BH57" s="151"/>
      <c r="BI57" s="142" t="s">
        <v>109</v>
      </c>
      <c r="BJ57" s="143"/>
      <c r="BK57" s="143"/>
      <c r="BL57" s="143"/>
      <c r="BM57" s="143"/>
      <c r="BN57" s="143"/>
      <c r="BO57" s="143"/>
      <c r="BP57" s="143"/>
      <c r="BQ57" s="143"/>
      <c r="BR57" s="143"/>
      <c r="BS57" s="144"/>
      <c r="BT57" s="26" t="s">
        <v>105</v>
      </c>
      <c r="BU57" s="27">
        <v>0</v>
      </c>
      <c r="BV57" s="16"/>
      <c r="BW57" s="33"/>
    </row>
    <row r="58" spans="1:75" s="12" customFormat="1" ht="30" customHeight="1" x14ac:dyDescent="0.2">
      <c r="A58" s="145" t="s">
        <v>118</v>
      </c>
      <c r="B58" s="146"/>
      <c r="C58" s="146"/>
      <c r="D58" s="146"/>
      <c r="E58" s="146"/>
      <c r="F58" s="146"/>
      <c r="G58" s="146"/>
      <c r="H58" s="146"/>
      <c r="I58" s="147"/>
      <c r="J58" s="22"/>
      <c r="K58" s="148" t="s">
        <v>119</v>
      </c>
      <c r="L58" s="148"/>
      <c r="M58" s="148"/>
      <c r="N58" s="148"/>
      <c r="O58" s="148"/>
      <c r="P58" s="148"/>
      <c r="Q58" s="148"/>
      <c r="R58" s="148"/>
      <c r="S58" s="148"/>
      <c r="T58" s="148"/>
      <c r="U58" s="148"/>
      <c r="V58" s="148"/>
      <c r="W58" s="148"/>
      <c r="X58" s="148"/>
      <c r="Y58" s="148"/>
      <c r="Z58" s="148"/>
      <c r="AA58" s="148"/>
      <c r="AB58" s="148"/>
      <c r="AC58" s="148"/>
      <c r="AD58" s="148"/>
      <c r="AE58" s="148"/>
      <c r="AF58" s="148"/>
      <c r="AG58" s="148"/>
      <c r="AH58" s="148"/>
      <c r="AI58" s="148"/>
      <c r="AJ58" s="148"/>
      <c r="AK58" s="148"/>
      <c r="AL58" s="148"/>
      <c r="AM58" s="148"/>
      <c r="AN58" s="148"/>
      <c r="AO58" s="148"/>
      <c r="AP58" s="148"/>
      <c r="AQ58" s="148"/>
      <c r="AR58" s="148"/>
      <c r="AS58" s="148"/>
      <c r="AT58" s="148"/>
      <c r="AU58" s="148"/>
      <c r="AV58" s="148"/>
      <c r="AW58" s="148"/>
      <c r="AX58" s="148"/>
      <c r="AY58" s="148"/>
      <c r="AZ58" s="148"/>
      <c r="BA58" s="148"/>
      <c r="BB58" s="148"/>
      <c r="BC58" s="148"/>
      <c r="BD58" s="148"/>
      <c r="BE58" s="148"/>
      <c r="BF58" s="148"/>
      <c r="BG58" s="148"/>
      <c r="BH58" s="23"/>
      <c r="BI58" s="142" t="s">
        <v>120</v>
      </c>
      <c r="BJ58" s="143"/>
      <c r="BK58" s="143"/>
      <c r="BL58" s="143"/>
      <c r="BM58" s="143"/>
      <c r="BN58" s="143"/>
      <c r="BO58" s="143"/>
      <c r="BP58" s="143"/>
      <c r="BQ58" s="143"/>
      <c r="BR58" s="143"/>
      <c r="BS58" s="144"/>
      <c r="BT58" s="26">
        <f>BT59+BT60+BT61+BT62</f>
        <v>34767.54</v>
      </c>
      <c r="BU58" s="26">
        <f>BU59+BU60+BU61+BU62</f>
        <v>35032.584139999992</v>
      </c>
      <c r="BV58" s="16"/>
      <c r="BW58" s="34"/>
    </row>
    <row r="59" spans="1:75" s="12" customFormat="1" ht="31.5" customHeight="1" x14ac:dyDescent="0.2">
      <c r="A59" s="136" t="s">
        <v>121</v>
      </c>
      <c r="B59" s="137"/>
      <c r="C59" s="137"/>
      <c r="D59" s="137"/>
      <c r="E59" s="137"/>
      <c r="F59" s="137"/>
      <c r="G59" s="137"/>
      <c r="H59" s="137"/>
      <c r="I59" s="138"/>
      <c r="J59" s="149" t="s">
        <v>122</v>
      </c>
      <c r="K59" s="150"/>
      <c r="L59" s="150"/>
      <c r="M59" s="150"/>
      <c r="N59" s="150"/>
      <c r="O59" s="150"/>
      <c r="P59" s="150"/>
      <c r="Q59" s="150"/>
      <c r="R59" s="150"/>
      <c r="S59" s="150"/>
      <c r="T59" s="150"/>
      <c r="U59" s="150"/>
      <c r="V59" s="150"/>
      <c r="W59" s="150"/>
      <c r="X59" s="150"/>
      <c r="Y59" s="150"/>
      <c r="Z59" s="150"/>
      <c r="AA59" s="150"/>
      <c r="AB59" s="150"/>
      <c r="AC59" s="150"/>
      <c r="AD59" s="150"/>
      <c r="AE59" s="150"/>
      <c r="AF59" s="150"/>
      <c r="AG59" s="150"/>
      <c r="AH59" s="150"/>
      <c r="AI59" s="150"/>
      <c r="AJ59" s="150"/>
      <c r="AK59" s="150"/>
      <c r="AL59" s="150"/>
      <c r="AM59" s="150"/>
      <c r="AN59" s="150"/>
      <c r="AO59" s="150"/>
      <c r="AP59" s="150"/>
      <c r="AQ59" s="150"/>
      <c r="AR59" s="150"/>
      <c r="AS59" s="150"/>
      <c r="AT59" s="150"/>
      <c r="AU59" s="150"/>
      <c r="AV59" s="150"/>
      <c r="AW59" s="150"/>
      <c r="AX59" s="150"/>
      <c r="AY59" s="150"/>
      <c r="AZ59" s="150"/>
      <c r="BA59" s="150"/>
      <c r="BB59" s="150"/>
      <c r="BC59" s="150"/>
      <c r="BD59" s="150"/>
      <c r="BE59" s="150"/>
      <c r="BF59" s="150"/>
      <c r="BG59" s="150"/>
      <c r="BH59" s="151"/>
      <c r="BI59" s="142" t="s">
        <v>120</v>
      </c>
      <c r="BJ59" s="143"/>
      <c r="BK59" s="143"/>
      <c r="BL59" s="143"/>
      <c r="BM59" s="143"/>
      <c r="BN59" s="143"/>
      <c r="BO59" s="143"/>
      <c r="BP59" s="143"/>
      <c r="BQ59" s="143"/>
      <c r="BR59" s="143"/>
      <c r="BS59" s="144"/>
      <c r="BT59" s="26">
        <v>3822.51</v>
      </c>
      <c r="BU59" s="27">
        <v>3822.5076499999996</v>
      </c>
      <c r="BV59" s="16"/>
      <c r="BW59" s="34"/>
    </row>
    <row r="60" spans="1:75" s="12" customFormat="1" ht="30.75" customHeight="1" x14ac:dyDescent="0.2">
      <c r="A60" s="136" t="s">
        <v>123</v>
      </c>
      <c r="B60" s="137"/>
      <c r="C60" s="137"/>
      <c r="D60" s="137"/>
      <c r="E60" s="137"/>
      <c r="F60" s="137"/>
      <c r="G60" s="137"/>
      <c r="H60" s="137"/>
      <c r="I60" s="138"/>
      <c r="J60" s="149" t="s">
        <v>124</v>
      </c>
      <c r="K60" s="150"/>
      <c r="L60" s="150"/>
      <c r="M60" s="150"/>
      <c r="N60" s="150"/>
      <c r="O60" s="150"/>
      <c r="P60" s="150"/>
      <c r="Q60" s="150"/>
      <c r="R60" s="150"/>
      <c r="S60" s="150"/>
      <c r="T60" s="150"/>
      <c r="U60" s="150"/>
      <c r="V60" s="150"/>
      <c r="W60" s="150"/>
      <c r="X60" s="150"/>
      <c r="Y60" s="150"/>
      <c r="Z60" s="150"/>
      <c r="AA60" s="150"/>
      <c r="AB60" s="150"/>
      <c r="AC60" s="150"/>
      <c r="AD60" s="150"/>
      <c r="AE60" s="150"/>
      <c r="AF60" s="150"/>
      <c r="AG60" s="150"/>
      <c r="AH60" s="150"/>
      <c r="AI60" s="150"/>
      <c r="AJ60" s="150"/>
      <c r="AK60" s="150"/>
      <c r="AL60" s="150"/>
      <c r="AM60" s="150"/>
      <c r="AN60" s="150"/>
      <c r="AO60" s="150"/>
      <c r="AP60" s="150"/>
      <c r="AQ60" s="150"/>
      <c r="AR60" s="150"/>
      <c r="AS60" s="150"/>
      <c r="AT60" s="150"/>
      <c r="AU60" s="150"/>
      <c r="AV60" s="150"/>
      <c r="AW60" s="150"/>
      <c r="AX60" s="150"/>
      <c r="AY60" s="150"/>
      <c r="AZ60" s="150"/>
      <c r="BA60" s="150"/>
      <c r="BB60" s="150"/>
      <c r="BC60" s="150"/>
      <c r="BD60" s="150"/>
      <c r="BE60" s="150"/>
      <c r="BF60" s="150"/>
      <c r="BG60" s="150"/>
      <c r="BH60" s="151"/>
      <c r="BI60" s="142" t="s">
        <v>120</v>
      </c>
      <c r="BJ60" s="143"/>
      <c r="BK60" s="143"/>
      <c r="BL60" s="143"/>
      <c r="BM60" s="143"/>
      <c r="BN60" s="143"/>
      <c r="BO60" s="143"/>
      <c r="BP60" s="143"/>
      <c r="BQ60" s="143"/>
      <c r="BR60" s="143"/>
      <c r="BS60" s="144"/>
      <c r="BT60" s="26">
        <v>766.14</v>
      </c>
      <c r="BU60" s="27">
        <v>766.54219999999987</v>
      </c>
      <c r="BV60" s="16"/>
      <c r="BW60" s="34"/>
    </row>
    <row r="61" spans="1:75" s="12" customFormat="1" ht="33" customHeight="1" x14ac:dyDescent="0.2">
      <c r="A61" s="136" t="s">
        <v>125</v>
      </c>
      <c r="B61" s="137"/>
      <c r="C61" s="137"/>
      <c r="D61" s="137"/>
      <c r="E61" s="137"/>
      <c r="F61" s="137"/>
      <c r="G61" s="137"/>
      <c r="H61" s="137"/>
      <c r="I61" s="138"/>
      <c r="J61" s="149" t="s">
        <v>126</v>
      </c>
      <c r="K61" s="150"/>
      <c r="L61" s="150"/>
      <c r="M61" s="150"/>
      <c r="N61" s="150"/>
      <c r="O61" s="150"/>
      <c r="P61" s="150"/>
      <c r="Q61" s="150"/>
      <c r="R61" s="150"/>
      <c r="S61" s="150"/>
      <c r="T61" s="150"/>
      <c r="U61" s="150"/>
      <c r="V61" s="150"/>
      <c r="W61" s="150"/>
      <c r="X61" s="150"/>
      <c r="Y61" s="150"/>
      <c r="Z61" s="150"/>
      <c r="AA61" s="150"/>
      <c r="AB61" s="150"/>
      <c r="AC61" s="150"/>
      <c r="AD61" s="150"/>
      <c r="AE61" s="150"/>
      <c r="AF61" s="150"/>
      <c r="AG61" s="150"/>
      <c r="AH61" s="150"/>
      <c r="AI61" s="150"/>
      <c r="AJ61" s="150"/>
      <c r="AK61" s="150"/>
      <c r="AL61" s="150"/>
      <c r="AM61" s="150"/>
      <c r="AN61" s="150"/>
      <c r="AO61" s="150"/>
      <c r="AP61" s="150"/>
      <c r="AQ61" s="150"/>
      <c r="AR61" s="150"/>
      <c r="AS61" s="150"/>
      <c r="AT61" s="150"/>
      <c r="AU61" s="150"/>
      <c r="AV61" s="150"/>
      <c r="AW61" s="150"/>
      <c r="AX61" s="150"/>
      <c r="AY61" s="150"/>
      <c r="AZ61" s="150"/>
      <c r="BA61" s="150"/>
      <c r="BB61" s="150"/>
      <c r="BC61" s="150"/>
      <c r="BD61" s="150"/>
      <c r="BE61" s="150"/>
      <c r="BF61" s="150"/>
      <c r="BG61" s="150"/>
      <c r="BH61" s="151"/>
      <c r="BI61" s="142" t="s">
        <v>120</v>
      </c>
      <c r="BJ61" s="143"/>
      <c r="BK61" s="143"/>
      <c r="BL61" s="143"/>
      <c r="BM61" s="143"/>
      <c r="BN61" s="143"/>
      <c r="BO61" s="143"/>
      <c r="BP61" s="143"/>
      <c r="BQ61" s="143"/>
      <c r="BR61" s="143"/>
      <c r="BS61" s="144"/>
      <c r="BT61" s="26">
        <v>15820.42</v>
      </c>
      <c r="BU61" s="27">
        <v>15962.68211</v>
      </c>
      <c r="BV61" s="16"/>
      <c r="BW61" s="34"/>
    </row>
    <row r="62" spans="1:75" s="12" customFormat="1" ht="30.75" customHeight="1" x14ac:dyDescent="0.2">
      <c r="A62" s="136" t="s">
        <v>127</v>
      </c>
      <c r="B62" s="137"/>
      <c r="C62" s="137"/>
      <c r="D62" s="137"/>
      <c r="E62" s="137"/>
      <c r="F62" s="137"/>
      <c r="G62" s="137"/>
      <c r="H62" s="137"/>
      <c r="I62" s="138"/>
      <c r="J62" s="149" t="s">
        <v>128</v>
      </c>
      <c r="K62" s="150"/>
      <c r="L62" s="150"/>
      <c r="M62" s="150"/>
      <c r="N62" s="150"/>
      <c r="O62" s="150"/>
      <c r="P62" s="150"/>
      <c r="Q62" s="150"/>
      <c r="R62" s="150"/>
      <c r="S62" s="150"/>
      <c r="T62" s="150"/>
      <c r="U62" s="150"/>
      <c r="V62" s="150"/>
      <c r="W62" s="150"/>
      <c r="X62" s="150"/>
      <c r="Y62" s="150"/>
      <c r="Z62" s="150"/>
      <c r="AA62" s="150"/>
      <c r="AB62" s="150"/>
      <c r="AC62" s="150"/>
      <c r="AD62" s="150"/>
      <c r="AE62" s="150"/>
      <c r="AF62" s="150"/>
      <c r="AG62" s="150"/>
      <c r="AH62" s="150"/>
      <c r="AI62" s="150"/>
      <c r="AJ62" s="150"/>
      <c r="AK62" s="150"/>
      <c r="AL62" s="150"/>
      <c r="AM62" s="150"/>
      <c r="AN62" s="150"/>
      <c r="AO62" s="150"/>
      <c r="AP62" s="150"/>
      <c r="AQ62" s="150"/>
      <c r="AR62" s="150"/>
      <c r="AS62" s="150"/>
      <c r="AT62" s="150"/>
      <c r="AU62" s="150"/>
      <c r="AV62" s="150"/>
      <c r="AW62" s="150"/>
      <c r="AX62" s="150"/>
      <c r="AY62" s="150"/>
      <c r="AZ62" s="150"/>
      <c r="BA62" s="150"/>
      <c r="BB62" s="150"/>
      <c r="BC62" s="150"/>
      <c r="BD62" s="150"/>
      <c r="BE62" s="150"/>
      <c r="BF62" s="150"/>
      <c r="BG62" s="150"/>
      <c r="BH62" s="151"/>
      <c r="BI62" s="142" t="s">
        <v>120</v>
      </c>
      <c r="BJ62" s="143"/>
      <c r="BK62" s="143"/>
      <c r="BL62" s="143"/>
      <c r="BM62" s="143"/>
      <c r="BN62" s="143"/>
      <c r="BO62" s="143"/>
      <c r="BP62" s="143"/>
      <c r="BQ62" s="143"/>
      <c r="BR62" s="143"/>
      <c r="BS62" s="144"/>
      <c r="BT62" s="26">
        <v>14358.47</v>
      </c>
      <c r="BU62" s="27">
        <v>14480.852179999993</v>
      </c>
      <c r="BV62" s="16"/>
      <c r="BW62" s="34"/>
    </row>
    <row r="63" spans="1:75" s="12" customFormat="1" ht="19.5" customHeight="1" x14ac:dyDescent="0.2">
      <c r="A63" s="145" t="s">
        <v>129</v>
      </c>
      <c r="B63" s="146"/>
      <c r="C63" s="146"/>
      <c r="D63" s="146"/>
      <c r="E63" s="146"/>
      <c r="F63" s="146"/>
      <c r="G63" s="146"/>
      <c r="H63" s="146"/>
      <c r="I63" s="147"/>
      <c r="J63" s="22"/>
      <c r="K63" s="148" t="s">
        <v>130</v>
      </c>
      <c r="L63" s="148"/>
      <c r="M63" s="148"/>
      <c r="N63" s="148"/>
      <c r="O63" s="148"/>
      <c r="P63" s="148"/>
      <c r="Q63" s="148"/>
      <c r="R63" s="148"/>
      <c r="S63" s="148"/>
      <c r="T63" s="148"/>
      <c r="U63" s="148"/>
      <c r="V63" s="148"/>
      <c r="W63" s="148"/>
      <c r="X63" s="148"/>
      <c r="Y63" s="148"/>
      <c r="Z63" s="148"/>
      <c r="AA63" s="148"/>
      <c r="AB63" s="148"/>
      <c r="AC63" s="148"/>
      <c r="AD63" s="148"/>
      <c r="AE63" s="148"/>
      <c r="AF63" s="148"/>
      <c r="AG63" s="148"/>
      <c r="AH63" s="148"/>
      <c r="AI63" s="148"/>
      <c r="AJ63" s="148"/>
      <c r="AK63" s="148"/>
      <c r="AL63" s="148"/>
      <c r="AM63" s="148"/>
      <c r="AN63" s="148"/>
      <c r="AO63" s="148"/>
      <c r="AP63" s="148"/>
      <c r="AQ63" s="148"/>
      <c r="AR63" s="148"/>
      <c r="AS63" s="148"/>
      <c r="AT63" s="148"/>
      <c r="AU63" s="148"/>
      <c r="AV63" s="148"/>
      <c r="AW63" s="148"/>
      <c r="AX63" s="148"/>
      <c r="AY63" s="148"/>
      <c r="AZ63" s="148"/>
      <c r="BA63" s="148"/>
      <c r="BB63" s="148"/>
      <c r="BC63" s="148"/>
      <c r="BD63" s="148"/>
      <c r="BE63" s="148"/>
      <c r="BF63" s="148"/>
      <c r="BG63" s="148"/>
      <c r="BH63" s="23"/>
      <c r="BI63" s="142" t="s">
        <v>120</v>
      </c>
      <c r="BJ63" s="143"/>
      <c r="BK63" s="143"/>
      <c r="BL63" s="143"/>
      <c r="BM63" s="143"/>
      <c r="BN63" s="143"/>
      <c r="BO63" s="143"/>
      <c r="BP63" s="143"/>
      <c r="BQ63" s="143"/>
      <c r="BR63" s="143"/>
      <c r="BS63" s="144"/>
      <c r="BT63" s="26">
        <f>BT64+BT65+BT66+BT67</f>
        <v>48997.82</v>
      </c>
      <c r="BU63" s="26">
        <f>BU64+BU65+BU66+BU67</f>
        <v>49406.275999999998</v>
      </c>
      <c r="BV63" s="16"/>
      <c r="BW63" s="34"/>
    </row>
    <row r="64" spans="1:75" s="12" customFormat="1" ht="19.5" customHeight="1" x14ac:dyDescent="0.2">
      <c r="A64" s="136" t="s">
        <v>131</v>
      </c>
      <c r="B64" s="137"/>
      <c r="C64" s="137"/>
      <c r="D64" s="137"/>
      <c r="E64" s="137"/>
      <c r="F64" s="137"/>
      <c r="G64" s="137"/>
      <c r="H64" s="137"/>
      <c r="I64" s="138"/>
      <c r="J64" s="149" t="s">
        <v>132</v>
      </c>
      <c r="K64" s="150"/>
      <c r="L64" s="150"/>
      <c r="M64" s="150"/>
      <c r="N64" s="150"/>
      <c r="O64" s="150"/>
      <c r="P64" s="150"/>
      <c r="Q64" s="150"/>
      <c r="R64" s="150"/>
      <c r="S64" s="150"/>
      <c r="T64" s="150"/>
      <c r="U64" s="150"/>
      <c r="V64" s="150"/>
      <c r="W64" s="150"/>
      <c r="X64" s="150"/>
      <c r="Y64" s="150"/>
      <c r="Z64" s="150"/>
      <c r="AA64" s="150"/>
      <c r="AB64" s="150"/>
      <c r="AC64" s="150"/>
      <c r="AD64" s="150"/>
      <c r="AE64" s="150"/>
      <c r="AF64" s="150"/>
      <c r="AG64" s="150"/>
      <c r="AH64" s="150"/>
      <c r="AI64" s="150"/>
      <c r="AJ64" s="150"/>
      <c r="AK64" s="150"/>
      <c r="AL64" s="150"/>
      <c r="AM64" s="150"/>
      <c r="AN64" s="150"/>
      <c r="AO64" s="150"/>
      <c r="AP64" s="150"/>
      <c r="AQ64" s="150"/>
      <c r="AR64" s="150"/>
      <c r="AS64" s="150"/>
      <c r="AT64" s="150"/>
      <c r="AU64" s="150"/>
      <c r="AV64" s="150"/>
      <c r="AW64" s="150"/>
      <c r="AX64" s="150"/>
      <c r="AY64" s="150"/>
      <c r="AZ64" s="150"/>
      <c r="BA64" s="150"/>
      <c r="BB64" s="150"/>
      <c r="BC64" s="150"/>
      <c r="BD64" s="150"/>
      <c r="BE64" s="150"/>
      <c r="BF64" s="150"/>
      <c r="BG64" s="150"/>
      <c r="BH64" s="151"/>
      <c r="BI64" s="142" t="s">
        <v>120</v>
      </c>
      <c r="BJ64" s="143"/>
      <c r="BK64" s="143"/>
      <c r="BL64" s="143"/>
      <c r="BM64" s="143"/>
      <c r="BN64" s="143"/>
      <c r="BO64" s="143"/>
      <c r="BP64" s="143"/>
      <c r="BQ64" s="143"/>
      <c r="BR64" s="143"/>
      <c r="BS64" s="144"/>
      <c r="BT64" s="26">
        <v>13645.7</v>
      </c>
      <c r="BU64" s="27">
        <v>13647.4</v>
      </c>
      <c r="BV64" s="16"/>
      <c r="BW64" s="34"/>
    </row>
    <row r="65" spans="1:75" s="12" customFormat="1" ht="18" customHeight="1" x14ac:dyDescent="0.2">
      <c r="A65" s="136" t="s">
        <v>133</v>
      </c>
      <c r="B65" s="137"/>
      <c r="C65" s="137"/>
      <c r="D65" s="137"/>
      <c r="E65" s="137"/>
      <c r="F65" s="137"/>
      <c r="G65" s="137"/>
      <c r="H65" s="137"/>
      <c r="I65" s="138"/>
      <c r="J65" s="149" t="s">
        <v>134</v>
      </c>
      <c r="K65" s="150"/>
      <c r="L65" s="150"/>
      <c r="M65" s="150"/>
      <c r="N65" s="150"/>
      <c r="O65" s="150"/>
      <c r="P65" s="150"/>
      <c r="Q65" s="150"/>
      <c r="R65" s="150"/>
      <c r="S65" s="150"/>
      <c r="T65" s="150"/>
      <c r="U65" s="150"/>
      <c r="V65" s="150"/>
      <c r="W65" s="150"/>
      <c r="X65" s="150"/>
      <c r="Y65" s="150"/>
      <c r="Z65" s="150"/>
      <c r="AA65" s="150"/>
      <c r="AB65" s="150"/>
      <c r="AC65" s="150"/>
      <c r="AD65" s="150"/>
      <c r="AE65" s="150"/>
      <c r="AF65" s="150"/>
      <c r="AG65" s="150"/>
      <c r="AH65" s="150"/>
      <c r="AI65" s="150"/>
      <c r="AJ65" s="150"/>
      <c r="AK65" s="150"/>
      <c r="AL65" s="150"/>
      <c r="AM65" s="150"/>
      <c r="AN65" s="150"/>
      <c r="AO65" s="150"/>
      <c r="AP65" s="150"/>
      <c r="AQ65" s="150"/>
      <c r="AR65" s="150"/>
      <c r="AS65" s="150"/>
      <c r="AT65" s="150"/>
      <c r="AU65" s="150"/>
      <c r="AV65" s="150"/>
      <c r="AW65" s="150"/>
      <c r="AX65" s="150"/>
      <c r="AY65" s="150"/>
      <c r="AZ65" s="150"/>
      <c r="BA65" s="150"/>
      <c r="BB65" s="150"/>
      <c r="BC65" s="150"/>
      <c r="BD65" s="150"/>
      <c r="BE65" s="150"/>
      <c r="BF65" s="150"/>
      <c r="BG65" s="150"/>
      <c r="BH65" s="151"/>
      <c r="BI65" s="142" t="s">
        <v>120</v>
      </c>
      <c r="BJ65" s="143"/>
      <c r="BK65" s="143"/>
      <c r="BL65" s="143"/>
      <c r="BM65" s="143"/>
      <c r="BN65" s="143"/>
      <c r="BO65" s="143"/>
      <c r="BP65" s="143"/>
      <c r="BQ65" s="143"/>
      <c r="BR65" s="143"/>
      <c r="BS65" s="144"/>
      <c r="BT65" s="26">
        <v>4465.26</v>
      </c>
      <c r="BU65" s="27">
        <v>4467.2119999999995</v>
      </c>
      <c r="BV65" s="16"/>
      <c r="BW65" s="34"/>
    </row>
    <row r="66" spans="1:75" s="12" customFormat="1" ht="22.5" customHeight="1" x14ac:dyDescent="0.2">
      <c r="A66" s="136" t="s">
        <v>135</v>
      </c>
      <c r="B66" s="137"/>
      <c r="C66" s="137"/>
      <c r="D66" s="137"/>
      <c r="E66" s="137"/>
      <c r="F66" s="137"/>
      <c r="G66" s="137"/>
      <c r="H66" s="137"/>
      <c r="I66" s="138"/>
      <c r="J66" s="149" t="s">
        <v>136</v>
      </c>
      <c r="K66" s="150"/>
      <c r="L66" s="150"/>
      <c r="M66" s="150"/>
      <c r="N66" s="150"/>
      <c r="O66" s="150"/>
      <c r="P66" s="150"/>
      <c r="Q66" s="150"/>
      <c r="R66" s="150"/>
      <c r="S66" s="150"/>
      <c r="T66" s="150"/>
      <c r="U66" s="150"/>
      <c r="V66" s="150"/>
      <c r="W66" s="150"/>
      <c r="X66" s="150"/>
      <c r="Y66" s="150"/>
      <c r="Z66" s="150"/>
      <c r="AA66" s="150"/>
      <c r="AB66" s="150"/>
      <c r="AC66" s="150"/>
      <c r="AD66" s="150"/>
      <c r="AE66" s="150"/>
      <c r="AF66" s="150"/>
      <c r="AG66" s="150"/>
      <c r="AH66" s="150"/>
      <c r="AI66" s="150"/>
      <c r="AJ66" s="150"/>
      <c r="AK66" s="150"/>
      <c r="AL66" s="150"/>
      <c r="AM66" s="150"/>
      <c r="AN66" s="150"/>
      <c r="AO66" s="150"/>
      <c r="AP66" s="150"/>
      <c r="AQ66" s="150"/>
      <c r="AR66" s="150"/>
      <c r="AS66" s="150"/>
      <c r="AT66" s="150"/>
      <c r="AU66" s="150"/>
      <c r="AV66" s="150"/>
      <c r="AW66" s="150"/>
      <c r="AX66" s="150"/>
      <c r="AY66" s="150"/>
      <c r="AZ66" s="150"/>
      <c r="BA66" s="150"/>
      <c r="BB66" s="150"/>
      <c r="BC66" s="150"/>
      <c r="BD66" s="150"/>
      <c r="BE66" s="150"/>
      <c r="BF66" s="150"/>
      <c r="BG66" s="150"/>
      <c r="BH66" s="151"/>
      <c r="BI66" s="142" t="s">
        <v>120</v>
      </c>
      <c r="BJ66" s="143"/>
      <c r="BK66" s="143"/>
      <c r="BL66" s="143"/>
      <c r="BM66" s="143"/>
      <c r="BN66" s="143"/>
      <c r="BO66" s="143"/>
      <c r="BP66" s="143"/>
      <c r="BQ66" s="143"/>
      <c r="BR66" s="143"/>
      <c r="BS66" s="144"/>
      <c r="BT66" s="26">
        <v>30886.86</v>
      </c>
      <c r="BU66" s="27">
        <v>31291.663999999997</v>
      </c>
      <c r="BV66" s="16"/>
      <c r="BW66" s="34"/>
    </row>
    <row r="67" spans="1:75" s="12" customFormat="1" ht="17.25" customHeight="1" x14ac:dyDescent="0.2">
      <c r="A67" s="136" t="s">
        <v>137</v>
      </c>
      <c r="B67" s="137"/>
      <c r="C67" s="137"/>
      <c r="D67" s="137"/>
      <c r="E67" s="137"/>
      <c r="F67" s="137"/>
      <c r="G67" s="137"/>
      <c r="H67" s="137"/>
      <c r="I67" s="138"/>
      <c r="J67" s="149" t="s">
        <v>138</v>
      </c>
      <c r="K67" s="150"/>
      <c r="L67" s="150"/>
      <c r="M67" s="150"/>
      <c r="N67" s="150"/>
      <c r="O67" s="150"/>
      <c r="P67" s="150"/>
      <c r="Q67" s="150"/>
      <c r="R67" s="150"/>
      <c r="S67" s="150"/>
      <c r="T67" s="150"/>
      <c r="U67" s="150"/>
      <c r="V67" s="150"/>
      <c r="W67" s="150"/>
      <c r="X67" s="150"/>
      <c r="Y67" s="150"/>
      <c r="Z67" s="150"/>
      <c r="AA67" s="150"/>
      <c r="AB67" s="150"/>
      <c r="AC67" s="150"/>
      <c r="AD67" s="150"/>
      <c r="AE67" s="150"/>
      <c r="AF67" s="150"/>
      <c r="AG67" s="150"/>
      <c r="AH67" s="150"/>
      <c r="AI67" s="150"/>
      <c r="AJ67" s="150"/>
      <c r="AK67" s="150"/>
      <c r="AL67" s="150"/>
      <c r="AM67" s="150"/>
      <c r="AN67" s="150"/>
      <c r="AO67" s="150"/>
      <c r="AP67" s="150"/>
      <c r="AQ67" s="150"/>
      <c r="AR67" s="150"/>
      <c r="AS67" s="150"/>
      <c r="AT67" s="150"/>
      <c r="AU67" s="150"/>
      <c r="AV67" s="150"/>
      <c r="AW67" s="150"/>
      <c r="AX67" s="150"/>
      <c r="AY67" s="150"/>
      <c r="AZ67" s="150"/>
      <c r="BA67" s="150"/>
      <c r="BB67" s="150"/>
      <c r="BC67" s="150"/>
      <c r="BD67" s="150"/>
      <c r="BE67" s="150"/>
      <c r="BF67" s="150"/>
      <c r="BG67" s="150"/>
      <c r="BH67" s="151"/>
      <c r="BI67" s="142" t="s">
        <v>120</v>
      </c>
      <c r="BJ67" s="143"/>
      <c r="BK67" s="143"/>
      <c r="BL67" s="143"/>
      <c r="BM67" s="143"/>
      <c r="BN67" s="143"/>
      <c r="BO67" s="143"/>
      <c r="BP67" s="143"/>
      <c r="BQ67" s="143"/>
      <c r="BR67" s="143"/>
      <c r="BS67" s="144"/>
      <c r="BT67" s="26">
        <v>0</v>
      </c>
      <c r="BU67" s="26">
        <v>0</v>
      </c>
      <c r="BV67" s="16"/>
      <c r="BW67" s="34"/>
    </row>
    <row r="68" spans="1:75" s="12" customFormat="1" ht="22.5" customHeight="1" x14ac:dyDescent="0.2">
      <c r="A68" s="145" t="s">
        <v>139</v>
      </c>
      <c r="B68" s="146"/>
      <c r="C68" s="146"/>
      <c r="D68" s="146"/>
      <c r="E68" s="146"/>
      <c r="F68" s="146"/>
      <c r="G68" s="146"/>
      <c r="H68" s="146"/>
      <c r="I68" s="147"/>
      <c r="J68" s="22"/>
      <c r="K68" s="148" t="s">
        <v>140</v>
      </c>
      <c r="L68" s="148"/>
      <c r="M68" s="148"/>
      <c r="N68" s="148"/>
      <c r="O68" s="148"/>
      <c r="P68" s="148"/>
      <c r="Q68" s="148"/>
      <c r="R68" s="148"/>
      <c r="S68" s="148"/>
      <c r="T68" s="148"/>
      <c r="U68" s="148"/>
      <c r="V68" s="148"/>
      <c r="W68" s="148"/>
      <c r="X68" s="148"/>
      <c r="Y68" s="148"/>
      <c r="Z68" s="148"/>
      <c r="AA68" s="148"/>
      <c r="AB68" s="148"/>
      <c r="AC68" s="148"/>
      <c r="AD68" s="148"/>
      <c r="AE68" s="148"/>
      <c r="AF68" s="148"/>
      <c r="AG68" s="148"/>
      <c r="AH68" s="148"/>
      <c r="AI68" s="148"/>
      <c r="AJ68" s="148"/>
      <c r="AK68" s="148"/>
      <c r="AL68" s="148"/>
      <c r="AM68" s="148"/>
      <c r="AN68" s="148"/>
      <c r="AO68" s="148"/>
      <c r="AP68" s="148"/>
      <c r="AQ68" s="148"/>
      <c r="AR68" s="148"/>
      <c r="AS68" s="148"/>
      <c r="AT68" s="148"/>
      <c r="AU68" s="148"/>
      <c r="AV68" s="148"/>
      <c r="AW68" s="148"/>
      <c r="AX68" s="148"/>
      <c r="AY68" s="148"/>
      <c r="AZ68" s="148"/>
      <c r="BA68" s="148"/>
      <c r="BB68" s="148"/>
      <c r="BC68" s="148"/>
      <c r="BD68" s="148"/>
      <c r="BE68" s="148"/>
      <c r="BF68" s="148"/>
      <c r="BG68" s="148"/>
      <c r="BH68" s="23"/>
      <c r="BI68" s="142" t="s">
        <v>141</v>
      </c>
      <c r="BJ68" s="143"/>
      <c r="BK68" s="143"/>
      <c r="BL68" s="143"/>
      <c r="BM68" s="143"/>
      <c r="BN68" s="143"/>
      <c r="BO68" s="143"/>
      <c r="BP68" s="143"/>
      <c r="BQ68" s="143"/>
      <c r="BR68" s="143"/>
      <c r="BS68" s="144"/>
      <c r="BT68" s="26">
        <f>BT69+BT70+BT71+BT72</f>
        <v>21632.1338</v>
      </c>
      <c r="BU68" s="26">
        <f>BU69+BU70+BU71+BU72</f>
        <v>21792.400600000001</v>
      </c>
      <c r="BV68" s="16"/>
      <c r="BW68" s="34"/>
    </row>
    <row r="69" spans="1:75" s="12" customFormat="1" ht="19.5" customHeight="1" x14ac:dyDescent="0.2">
      <c r="A69" s="136" t="s">
        <v>142</v>
      </c>
      <c r="B69" s="137"/>
      <c r="C69" s="137"/>
      <c r="D69" s="137"/>
      <c r="E69" s="137"/>
      <c r="F69" s="137"/>
      <c r="G69" s="137"/>
      <c r="H69" s="137"/>
      <c r="I69" s="138"/>
      <c r="J69" s="139" t="s">
        <v>143</v>
      </c>
      <c r="K69" s="140"/>
      <c r="L69" s="140"/>
      <c r="M69" s="140"/>
      <c r="N69" s="140"/>
      <c r="O69" s="140"/>
      <c r="P69" s="140"/>
      <c r="Q69" s="140"/>
      <c r="R69" s="140"/>
      <c r="S69" s="140"/>
      <c r="T69" s="140"/>
      <c r="U69" s="140"/>
      <c r="V69" s="140"/>
      <c r="W69" s="140"/>
      <c r="X69" s="140"/>
      <c r="Y69" s="140"/>
      <c r="Z69" s="140"/>
      <c r="AA69" s="140"/>
      <c r="AB69" s="140"/>
      <c r="AC69" s="140"/>
      <c r="AD69" s="140"/>
      <c r="AE69" s="140"/>
      <c r="AF69" s="140"/>
      <c r="AG69" s="140"/>
      <c r="AH69" s="140"/>
      <c r="AI69" s="140"/>
      <c r="AJ69" s="140"/>
      <c r="AK69" s="140"/>
      <c r="AL69" s="140"/>
      <c r="AM69" s="140"/>
      <c r="AN69" s="140"/>
      <c r="AO69" s="140"/>
      <c r="AP69" s="140"/>
      <c r="AQ69" s="140"/>
      <c r="AR69" s="140"/>
      <c r="AS69" s="140"/>
      <c r="AT69" s="140"/>
      <c r="AU69" s="140"/>
      <c r="AV69" s="140"/>
      <c r="AW69" s="140"/>
      <c r="AX69" s="140"/>
      <c r="AY69" s="140"/>
      <c r="AZ69" s="140"/>
      <c r="BA69" s="140"/>
      <c r="BB69" s="140"/>
      <c r="BC69" s="140"/>
      <c r="BD69" s="140"/>
      <c r="BE69" s="140"/>
      <c r="BF69" s="140"/>
      <c r="BG69" s="140"/>
      <c r="BH69" s="141"/>
      <c r="BI69" s="142" t="s">
        <v>141</v>
      </c>
      <c r="BJ69" s="143"/>
      <c r="BK69" s="143"/>
      <c r="BL69" s="143"/>
      <c r="BM69" s="143"/>
      <c r="BN69" s="143"/>
      <c r="BO69" s="143"/>
      <c r="BP69" s="143"/>
      <c r="BQ69" s="143"/>
      <c r="BR69" s="143"/>
      <c r="BS69" s="144"/>
      <c r="BT69" s="26">
        <v>2480.5401000000002</v>
      </c>
      <c r="BU69" s="27">
        <v>2480.5401000000006</v>
      </c>
      <c r="BV69" s="16"/>
      <c r="BW69" s="34"/>
    </row>
    <row r="70" spans="1:75" s="12" customFormat="1" ht="19.5" customHeight="1" x14ac:dyDescent="0.2">
      <c r="A70" s="136" t="s">
        <v>144</v>
      </c>
      <c r="B70" s="137"/>
      <c r="C70" s="137"/>
      <c r="D70" s="137"/>
      <c r="E70" s="137"/>
      <c r="F70" s="137"/>
      <c r="G70" s="137"/>
      <c r="H70" s="137"/>
      <c r="I70" s="138"/>
      <c r="J70" s="139" t="s">
        <v>145</v>
      </c>
      <c r="K70" s="140"/>
      <c r="L70" s="140"/>
      <c r="M70" s="140"/>
      <c r="N70" s="140"/>
      <c r="O70" s="140"/>
      <c r="P70" s="140"/>
      <c r="Q70" s="140"/>
      <c r="R70" s="140"/>
      <c r="S70" s="140"/>
      <c r="T70" s="140"/>
      <c r="U70" s="140"/>
      <c r="V70" s="140"/>
      <c r="W70" s="140"/>
      <c r="X70" s="140"/>
      <c r="Y70" s="140"/>
      <c r="Z70" s="140"/>
      <c r="AA70" s="140"/>
      <c r="AB70" s="140"/>
      <c r="AC70" s="140"/>
      <c r="AD70" s="140"/>
      <c r="AE70" s="140"/>
      <c r="AF70" s="140"/>
      <c r="AG70" s="140"/>
      <c r="AH70" s="140"/>
      <c r="AI70" s="140"/>
      <c r="AJ70" s="140"/>
      <c r="AK70" s="140"/>
      <c r="AL70" s="140"/>
      <c r="AM70" s="140"/>
      <c r="AN70" s="140"/>
      <c r="AO70" s="140"/>
      <c r="AP70" s="140"/>
      <c r="AQ70" s="140"/>
      <c r="AR70" s="140"/>
      <c r="AS70" s="140"/>
      <c r="AT70" s="140"/>
      <c r="AU70" s="140"/>
      <c r="AV70" s="140"/>
      <c r="AW70" s="140"/>
      <c r="AX70" s="140"/>
      <c r="AY70" s="140"/>
      <c r="AZ70" s="140"/>
      <c r="BA70" s="140"/>
      <c r="BB70" s="140"/>
      <c r="BC70" s="140"/>
      <c r="BD70" s="140"/>
      <c r="BE70" s="140"/>
      <c r="BF70" s="140"/>
      <c r="BG70" s="140"/>
      <c r="BH70" s="141"/>
      <c r="BI70" s="142" t="s">
        <v>141</v>
      </c>
      <c r="BJ70" s="143"/>
      <c r="BK70" s="143"/>
      <c r="BL70" s="143"/>
      <c r="BM70" s="143"/>
      <c r="BN70" s="143"/>
      <c r="BO70" s="143"/>
      <c r="BP70" s="143"/>
      <c r="BQ70" s="143"/>
      <c r="BR70" s="143"/>
      <c r="BS70" s="144"/>
      <c r="BT70" s="26">
        <v>605.11200000000008</v>
      </c>
      <c r="BU70" s="27">
        <v>605.19700000000012</v>
      </c>
      <c r="BV70" s="16"/>
      <c r="BW70" s="34"/>
    </row>
    <row r="71" spans="1:75" s="12" customFormat="1" ht="19.5" customHeight="1" x14ac:dyDescent="0.2">
      <c r="A71" s="136" t="s">
        <v>146</v>
      </c>
      <c r="B71" s="137"/>
      <c r="C71" s="137"/>
      <c r="D71" s="137"/>
      <c r="E71" s="137"/>
      <c r="F71" s="137"/>
      <c r="G71" s="137"/>
      <c r="H71" s="137"/>
      <c r="I71" s="138"/>
      <c r="J71" s="139" t="s">
        <v>147</v>
      </c>
      <c r="K71" s="140"/>
      <c r="L71" s="140"/>
      <c r="M71" s="140"/>
      <c r="N71" s="140"/>
      <c r="O71" s="140"/>
      <c r="P71" s="140"/>
      <c r="Q71" s="140"/>
      <c r="R71" s="140"/>
      <c r="S71" s="140"/>
      <c r="T71" s="140"/>
      <c r="U71" s="140"/>
      <c r="V71" s="140"/>
      <c r="W71" s="140"/>
      <c r="X71" s="140"/>
      <c r="Y71" s="140"/>
      <c r="Z71" s="140"/>
      <c r="AA71" s="140"/>
      <c r="AB71" s="140"/>
      <c r="AC71" s="140"/>
      <c r="AD71" s="140"/>
      <c r="AE71" s="140"/>
      <c r="AF71" s="140"/>
      <c r="AG71" s="140"/>
      <c r="AH71" s="140"/>
      <c r="AI71" s="140"/>
      <c r="AJ71" s="140"/>
      <c r="AK71" s="140"/>
      <c r="AL71" s="140"/>
      <c r="AM71" s="140"/>
      <c r="AN71" s="140"/>
      <c r="AO71" s="140"/>
      <c r="AP71" s="140"/>
      <c r="AQ71" s="140"/>
      <c r="AR71" s="140"/>
      <c r="AS71" s="140"/>
      <c r="AT71" s="140"/>
      <c r="AU71" s="140"/>
      <c r="AV71" s="140"/>
      <c r="AW71" s="140"/>
      <c r="AX71" s="140"/>
      <c r="AY71" s="140"/>
      <c r="AZ71" s="140"/>
      <c r="BA71" s="140"/>
      <c r="BB71" s="140"/>
      <c r="BC71" s="140"/>
      <c r="BD71" s="140"/>
      <c r="BE71" s="140"/>
      <c r="BF71" s="140"/>
      <c r="BG71" s="140"/>
      <c r="BH71" s="141"/>
      <c r="BI71" s="142" t="s">
        <v>141</v>
      </c>
      <c r="BJ71" s="143"/>
      <c r="BK71" s="143"/>
      <c r="BL71" s="143"/>
      <c r="BM71" s="143"/>
      <c r="BN71" s="143"/>
      <c r="BO71" s="143"/>
      <c r="BP71" s="143"/>
      <c r="BQ71" s="143"/>
      <c r="BR71" s="143"/>
      <c r="BS71" s="144"/>
      <c r="BT71" s="26">
        <v>11453.751700000001</v>
      </c>
      <c r="BU71" s="27">
        <v>11533.892800000001</v>
      </c>
      <c r="BV71" s="16"/>
      <c r="BW71" s="34"/>
    </row>
    <row r="72" spans="1:75" s="12" customFormat="1" ht="19.5" customHeight="1" x14ac:dyDescent="0.2">
      <c r="A72" s="136" t="s">
        <v>148</v>
      </c>
      <c r="B72" s="137"/>
      <c r="C72" s="137"/>
      <c r="D72" s="137"/>
      <c r="E72" s="137"/>
      <c r="F72" s="137"/>
      <c r="G72" s="137"/>
      <c r="H72" s="137"/>
      <c r="I72" s="138"/>
      <c r="J72" s="139" t="s">
        <v>149</v>
      </c>
      <c r="K72" s="140"/>
      <c r="L72" s="140"/>
      <c r="M72" s="140"/>
      <c r="N72" s="140"/>
      <c r="O72" s="140"/>
      <c r="P72" s="140"/>
      <c r="Q72" s="140"/>
      <c r="R72" s="140"/>
      <c r="S72" s="140"/>
      <c r="T72" s="140"/>
      <c r="U72" s="140"/>
      <c r="V72" s="140"/>
      <c r="W72" s="140"/>
      <c r="X72" s="140"/>
      <c r="Y72" s="140"/>
      <c r="Z72" s="140"/>
      <c r="AA72" s="140"/>
      <c r="AB72" s="140"/>
      <c r="AC72" s="140"/>
      <c r="AD72" s="140"/>
      <c r="AE72" s="140"/>
      <c r="AF72" s="140"/>
      <c r="AG72" s="140"/>
      <c r="AH72" s="140"/>
      <c r="AI72" s="140"/>
      <c r="AJ72" s="140"/>
      <c r="AK72" s="140"/>
      <c r="AL72" s="140"/>
      <c r="AM72" s="140"/>
      <c r="AN72" s="140"/>
      <c r="AO72" s="140"/>
      <c r="AP72" s="140"/>
      <c r="AQ72" s="140"/>
      <c r="AR72" s="140"/>
      <c r="AS72" s="140"/>
      <c r="AT72" s="140"/>
      <c r="AU72" s="140"/>
      <c r="AV72" s="140"/>
      <c r="AW72" s="140"/>
      <c r="AX72" s="140"/>
      <c r="AY72" s="140"/>
      <c r="AZ72" s="140"/>
      <c r="BA72" s="140"/>
      <c r="BB72" s="140"/>
      <c r="BC72" s="140"/>
      <c r="BD72" s="140"/>
      <c r="BE72" s="140"/>
      <c r="BF72" s="140"/>
      <c r="BG72" s="140"/>
      <c r="BH72" s="141"/>
      <c r="BI72" s="142" t="s">
        <v>141</v>
      </c>
      <c r="BJ72" s="143"/>
      <c r="BK72" s="143"/>
      <c r="BL72" s="143"/>
      <c r="BM72" s="143"/>
      <c r="BN72" s="143"/>
      <c r="BO72" s="143"/>
      <c r="BP72" s="143"/>
      <c r="BQ72" s="143"/>
      <c r="BR72" s="143"/>
      <c r="BS72" s="144"/>
      <c r="BT72" s="26">
        <v>7092.7300000000005</v>
      </c>
      <c r="BU72" s="27">
        <v>7172.7707</v>
      </c>
      <c r="BV72" s="16"/>
      <c r="BW72" s="34"/>
    </row>
    <row r="73" spans="1:75" s="12" customFormat="1" ht="24" customHeight="1" x14ac:dyDescent="0.2">
      <c r="A73" s="127" t="s">
        <v>150</v>
      </c>
      <c r="B73" s="128"/>
      <c r="C73" s="128"/>
      <c r="D73" s="128"/>
      <c r="E73" s="128"/>
      <c r="F73" s="128"/>
      <c r="G73" s="128"/>
      <c r="H73" s="128"/>
      <c r="I73" s="129"/>
      <c r="J73" s="13"/>
      <c r="K73" s="130" t="s">
        <v>151</v>
      </c>
      <c r="L73" s="130"/>
      <c r="M73" s="130"/>
      <c r="N73" s="130"/>
      <c r="O73" s="130"/>
      <c r="P73" s="130"/>
      <c r="Q73" s="130"/>
      <c r="R73" s="130"/>
      <c r="S73" s="130"/>
      <c r="T73" s="130"/>
      <c r="U73" s="130"/>
      <c r="V73" s="130"/>
      <c r="W73" s="130"/>
      <c r="X73" s="130"/>
      <c r="Y73" s="130"/>
      <c r="Z73" s="130"/>
      <c r="AA73" s="130"/>
      <c r="AB73" s="130"/>
      <c r="AC73" s="130"/>
      <c r="AD73" s="130"/>
      <c r="AE73" s="130"/>
      <c r="AF73" s="130"/>
      <c r="AG73" s="130"/>
      <c r="AH73" s="130"/>
      <c r="AI73" s="130"/>
      <c r="AJ73" s="130"/>
      <c r="AK73" s="130"/>
      <c r="AL73" s="130"/>
      <c r="AM73" s="130"/>
      <c r="AN73" s="130"/>
      <c r="AO73" s="130"/>
      <c r="AP73" s="130"/>
      <c r="AQ73" s="130"/>
      <c r="AR73" s="130"/>
      <c r="AS73" s="130"/>
      <c r="AT73" s="130"/>
      <c r="AU73" s="130"/>
      <c r="AV73" s="130"/>
      <c r="AW73" s="130"/>
      <c r="AX73" s="130"/>
      <c r="AY73" s="130"/>
      <c r="AZ73" s="130"/>
      <c r="BA73" s="130"/>
      <c r="BB73" s="130"/>
      <c r="BC73" s="130"/>
      <c r="BD73" s="130"/>
      <c r="BE73" s="130"/>
      <c r="BF73" s="130"/>
      <c r="BG73" s="130"/>
      <c r="BH73" s="14"/>
      <c r="BI73" s="131" t="s">
        <v>152</v>
      </c>
      <c r="BJ73" s="132"/>
      <c r="BK73" s="132"/>
      <c r="BL73" s="132"/>
      <c r="BM73" s="132"/>
      <c r="BN73" s="132"/>
      <c r="BO73" s="132"/>
      <c r="BP73" s="132"/>
      <c r="BQ73" s="132"/>
      <c r="BR73" s="132"/>
      <c r="BS73" s="133"/>
      <c r="BT73" s="26">
        <f>1421.4648/BT68*100</f>
        <v>6.5710799181539823</v>
      </c>
      <c r="BU73" s="27">
        <f>1445.21/BU68*100</f>
        <v>6.631715461398044</v>
      </c>
      <c r="BV73" s="24"/>
      <c r="BW73" s="34"/>
    </row>
    <row r="74" spans="1:75" s="12" customFormat="1" ht="31.5" customHeight="1" x14ac:dyDescent="0.2">
      <c r="A74" s="127" t="s">
        <v>153</v>
      </c>
      <c r="B74" s="128"/>
      <c r="C74" s="128"/>
      <c r="D74" s="128"/>
      <c r="E74" s="128"/>
      <c r="F74" s="128"/>
      <c r="G74" s="128"/>
      <c r="H74" s="128"/>
      <c r="I74" s="129"/>
      <c r="J74" s="13"/>
      <c r="K74" s="130" t="s">
        <v>154</v>
      </c>
      <c r="L74" s="130"/>
      <c r="M74" s="130"/>
      <c r="N74" s="130"/>
      <c r="O74" s="130"/>
      <c r="P74" s="130"/>
      <c r="Q74" s="130"/>
      <c r="R74" s="130"/>
      <c r="S74" s="130"/>
      <c r="T74" s="130"/>
      <c r="U74" s="130"/>
      <c r="V74" s="130"/>
      <c r="W74" s="130"/>
      <c r="X74" s="130"/>
      <c r="Y74" s="130"/>
      <c r="Z74" s="130"/>
      <c r="AA74" s="130"/>
      <c r="AB74" s="130"/>
      <c r="AC74" s="130"/>
      <c r="AD74" s="130"/>
      <c r="AE74" s="130"/>
      <c r="AF74" s="130"/>
      <c r="AG74" s="130"/>
      <c r="AH74" s="130"/>
      <c r="AI74" s="130"/>
      <c r="AJ74" s="130"/>
      <c r="AK74" s="130"/>
      <c r="AL74" s="130"/>
      <c r="AM74" s="130"/>
      <c r="AN74" s="130"/>
      <c r="AO74" s="130"/>
      <c r="AP74" s="130"/>
      <c r="AQ74" s="130"/>
      <c r="AR74" s="130"/>
      <c r="AS74" s="130"/>
      <c r="AT74" s="130"/>
      <c r="AU74" s="130"/>
      <c r="AV74" s="130"/>
      <c r="AW74" s="130"/>
      <c r="AX74" s="130"/>
      <c r="AY74" s="130"/>
      <c r="AZ74" s="130"/>
      <c r="BA74" s="130"/>
      <c r="BB74" s="130"/>
      <c r="BC74" s="130"/>
      <c r="BD74" s="130"/>
      <c r="BE74" s="130"/>
      <c r="BF74" s="130"/>
      <c r="BG74" s="130"/>
      <c r="BH74" s="14"/>
      <c r="BI74" s="131" t="s">
        <v>27</v>
      </c>
      <c r="BJ74" s="132"/>
      <c r="BK74" s="132"/>
      <c r="BL74" s="132"/>
      <c r="BM74" s="132"/>
      <c r="BN74" s="132"/>
      <c r="BO74" s="132"/>
      <c r="BP74" s="132"/>
      <c r="BQ74" s="132"/>
      <c r="BR74" s="132"/>
      <c r="BS74" s="133"/>
      <c r="BT74" s="27">
        <v>317318.31611000001</v>
      </c>
      <c r="BU74" s="27">
        <v>318174.52421299997</v>
      </c>
      <c r="BV74" s="134" t="s">
        <v>155</v>
      </c>
      <c r="BW74" s="34"/>
    </row>
    <row r="75" spans="1:75" s="12" customFormat="1" ht="30.75" customHeight="1" x14ac:dyDescent="0.2">
      <c r="A75" s="127" t="s">
        <v>156</v>
      </c>
      <c r="B75" s="128"/>
      <c r="C75" s="128"/>
      <c r="D75" s="128"/>
      <c r="E75" s="128"/>
      <c r="F75" s="128"/>
      <c r="G75" s="128"/>
      <c r="H75" s="128"/>
      <c r="I75" s="129"/>
      <c r="J75" s="13"/>
      <c r="K75" s="130" t="s">
        <v>157</v>
      </c>
      <c r="L75" s="130"/>
      <c r="M75" s="130"/>
      <c r="N75" s="130"/>
      <c r="O75" s="130"/>
      <c r="P75" s="130"/>
      <c r="Q75" s="130"/>
      <c r="R75" s="130"/>
      <c r="S75" s="130"/>
      <c r="T75" s="130"/>
      <c r="U75" s="130"/>
      <c r="V75" s="130"/>
      <c r="W75" s="130"/>
      <c r="X75" s="130"/>
      <c r="Y75" s="130"/>
      <c r="Z75" s="130"/>
      <c r="AA75" s="130"/>
      <c r="AB75" s="130"/>
      <c r="AC75" s="130"/>
      <c r="AD75" s="130"/>
      <c r="AE75" s="130"/>
      <c r="AF75" s="130"/>
      <c r="AG75" s="130"/>
      <c r="AH75" s="130"/>
      <c r="AI75" s="130"/>
      <c r="AJ75" s="130"/>
      <c r="AK75" s="130"/>
      <c r="AL75" s="130"/>
      <c r="AM75" s="130"/>
      <c r="AN75" s="130"/>
      <c r="AO75" s="130"/>
      <c r="AP75" s="130"/>
      <c r="AQ75" s="130"/>
      <c r="AR75" s="130"/>
      <c r="AS75" s="130"/>
      <c r="AT75" s="130"/>
      <c r="AU75" s="130"/>
      <c r="AV75" s="130"/>
      <c r="AW75" s="130"/>
      <c r="AX75" s="130"/>
      <c r="AY75" s="130"/>
      <c r="AZ75" s="130"/>
      <c r="BA75" s="130"/>
      <c r="BB75" s="130"/>
      <c r="BC75" s="130"/>
      <c r="BD75" s="130"/>
      <c r="BE75" s="130"/>
      <c r="BF75" s="130"/>
      <c r="BG75" s="130"/>
      <c r="BH75" s="14"/>
      <c r="BI75" s="131" t="s">
        <v>27</v>
      </c>
      <c r="BJ75" s="132"/>
      <c r="BK75" s="132"/>
      <c r="BL75" s="132"/>
      <c r="BM75" s="132"/>
      <c r="BN75" s="132"/>
      <c r="BO75" s="132"/>
      <c r="BP75" s="132"/>
      <c r="BQ75" s="132"/>
      <c r="BR75" s="132"/>
      <c r="BS75" s="133"/>
      <c r="BT75" s="27">
        <v>78007.276700000002</v>
      </c>
      <c r="BU75" s="27">
        <v>83976.27421200012</v>
      </c>
      <c r="BV75" s="135"/>
      <c r="BW75" s="34"/>
    </row>
    <row r="76" spans="1:75" s="12" customFormat="1" ht="51.75" customHeight="1" x14ac:dyDescent="0.2">
      <c r="A76" s="127" t="s">
        <v>158</v>
      </c>
      <c r="B76" s="128"/>
      <c r="C76" s="128"/>
      <c r="D76" s="128"/>
      <c r="E76" s="128"/>
      <c r="F76" s="128"/>
      <c r="G76" s="128"/>
      <c r="H76" s="128"/>
      <c r="I76" s="129"/>
      <c r="J76" s="13"/>
      <c r="K76" s="130" t="s">
        <v>159</v>
      </c>
      <c r="L76" s="130"/>
      <c r="M76" s="130"/>
      <c r="N76" s="130"/>
      <c r="O76" s="130"/>
      <c r="P76" s="130"/>
      <c r="Q76" s="130"/>
      <c r="R76" s="130"/>
      <c r="S76" s="130"/>
      <c r="T76" s="130"/>
      <c r="U76" s="130"/>
      <c r="V76" s="130"/>
      <c r="W76" s="130"/>
      <c r="X76" s="130"/>
      <c r="Y76" s="130"/>
      <c r="Z76" s="130"/>
      <c r="AA76" s="130"/>
      <c r="AB76" s="130"/>
      <c r="AC76" s="130"/>
      <c r="AD76" s="130"/>
      <c r="AE76" s="130"/>
      <c r="AF76" s="130"/>
      <c r="AG76" s="130"/>
      <c r="AH76" s="130"/>
      <c r="AI76" s="130"/>
      <c r="AJ76" s="130"/>
      <c r="AK76" s="130"/>
      <c r="AL76" s="130"/>
      <c r="AM76" s="130"/>
      <c r="AN76" s="130"/>
      <c r="AO76" s="130"/>
      <c r="AP76" s="130"/>
      <c r="AQ76" s="130"/>
      <c r="AR76" s="130"/>
      <c r="AS76" s="130"/>
      <c r="AT76" s="130"/>
      <c r="AU76" s="130"/>
      <c r="AV76" s="130"/>
      <c r="AW76" s="130"/>
      <c r="AX76" s="130"/>
      <c r="AY76" s="130"/>
      <c r="AZ76" s="130"/>
      <c r="BA76" s="130"/>
      <c r="BB76" s="130"/>
      <c r="BC76" s="130"/>
      <c r="BD76" s="130"/>
      <c r="BE76" s="130"/>
      <c r="BF76" s="130"/>
      <c r="BG76" s="130"/>
      <c r="BH76" s="14"/>
      <c r="BI76" s="131" t="s">
        <v>152</v>
      </c>
      <c r="BJ76" s="132"/>
      <c r="BK76" s="132"/>
      <c r="BL76" s="132"/>
      <c r="BM76" s="132"/>
      <c r="BN76" s="132"/>
      <c r="BO76" s="132"/>
      <c r="BP76" s="132"/>
      <c r="BQ76" s="132"/>
      <c r="BR76" s="132"/>
      <c r="BS76" s="133"/>
      <c r="BT76" s="35"/>
      <c r="BU76" s="13" t="s">
        <v>24</v>
      </c>
      <c r="BV76" s="36" t="s">
        <v>160</v>
      </c>
      <c r="BW76" s="37"/>
    </row>
    <row r="77" spans="1:75" s="12" customFormat="1" ht="15.75" customHeight="1" x14ac:dyDescent="0.2">
      <c r="A77" s="38"/>
      <c r="B77" s="38"/>
      <c r="C77" s="38"/>
      <c r="D77" s="38"/>
      <c r="E77" s="38"/>
      <c r="F77" s="38"/>
      <c r="G77" s="38"/>
      <c r="H77" s="38"/>
      <c r="I77" s="38"/>
      <c r="J77" s="39"/>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1"/>
      <c r="BI77" s="39"/>
      <c r="BJ77" s="39"/>
      <c r="BK77" s="39"/>
      <c r="BL77" s="39"/>
      <c r="BM77" s="39"/>
      <c r="BN77" s="39"/>
      <c r="BO77" s="39"/>
      <c r="BP77" s="39"/>
      <c r="BQ77" s="39"/>
      <c r="BR77" s="39"/>
      <c r="BS77" s="39"/>
      <c r="BT77" s="42"/>
      <c r="BU77" s="39"/>
      <c r="BV77" s="37"/>
      <c r="BW77" s="37"/>
    </row>
    <row r="78" spans="1:75" s="1" customFormat="1" ht="12.75" x14ac:dyDescent="0.2">
      <c r="G78" s="1" t="s">
        <v>161</v>
      </c>
    </row>
    <row r="79" spans="1:75" s="1" customFormat="1" ht="42" customHeight="1" x14ac:dyDescent="0.2">
      <c r="A79" s="125" t="s">
        <v>162</v>
      </c>
      <c r="B79" s="126"/>
      <c r="C79" s="126"/>
      <c r="D79" s="126"/>
      <c r="E79" s="126"/>
      <c r="F79" s="126"/>
      <c r="G79" s="126"/>
      <c r="H79" s="126"/>
      <c r="I79" s="126"/>
      <c r="J79" s="126"/>
      <c r="K79" s="126"/>
      <c r="L79" s="126"/>
      <c r="M79" s="126"/>
      <c r="N79" s="126"/>
      <c r="O79" s="126"/>
      <c r="P79" s="126"/>
      <c r="Q79" s="126"/>
      <c r="R79" s="126"/>
      <c r="S79" s="126"/>
      <c r="T79" s="126"/>
      <c r="U79" s="126"/>
      <c r="V79" s="126"/>
      <c r="W79" s="126"/>
      <c r="X79" s="126"/>
      <c r="Y79" s="126"/>
      <c r="Z79" s="126"/>
      <c r="AA79" s="126"/>
      <c r="AB79" s="126"/>
      <c r="AC79" s="126"/>
      <c r="AD79" s="126"/>
      <c r="AE79" s="126"/>
      <c r="AF79" s="126"/>
      <c r="AG79" s="126"/>
      <c r="AH79" s="126"/>
      <c r="AI79" s="126"/>
      <c r="AJ79" s="126"/>
      <c r="AK79" s="126"/>
      <c r="AL79" s="126"/>
      <c r="AM79" s="126"/>
      <c r="AN79" s="126"/>
      <c r="AO79" s="126"/>
      <c r="AP79" s="126"/>
      <c r="AQ79" s="126"/>
      <c r="AR79" s="126"/>
      <c r="AS79" s="126"/>
      <c r="AT79" s="126"/>
      <c r="AU79" s="126"/>
      <c r="AV79" s="126"/>
      <c r="AW79" s="126"/>
      <c r="AX79" s="126"/>
      <c r="AY79" s="126"/>
      <c r="AZ79" s="126"/>
      <c r="BA79" s="126"/>
      <c r="BB79" s="126"/>
      <c r="BC79" s="126"/>
      <c r="BD79" s="126"/>
      <c r="BE79" s="126"/>
      <c r="BF79" s="126"/>
      <c r="BG79" s="126"/>
      <c r="BH79" s="126"/>
      <c r="BI79" s="126"/>
      <c r="BJ79" s="126"/>
      <c r="BK79" s="126"/>
      <c r="BL79" s="126"/>
      <c r="BM79" s="126"/>
      <c r="BN79" s="126"/>
      <c r="BO79" s="126"/>
      <c r="BP79" s="126"/>
      <c r="BQ79" s="126"/>
      <c r="BR79" s="126"/>
      <c r="BS79" s="126"/>
      <c r="BT79" s="126"/>
      <c r="BU79" s="126"/>
      <c r="BV79" s="126"/>
      <c r="BW79" s="43"/>
    </row>
    <row r="80" spans="1:75" s="1" customFormat="1" ht="16.5" customHeight="1" x14ac:dyDescent="0.2">
      <c r="A80" s="125" t="s">
        <v>163</v>
      </c>
      <c r="B80" s="126"/>
      <c r="C80" s="126"/>
      <c r="D80" s="126"/>
      <c r="E80" s="126"/>
      <c r="F80" s="126"/>
      <c r="G80" s="126"/>
      <c r="H80" s="126"/>
      <c r="I80" s="126"/>
      <c r="J80" s="126"/>
      <c r="K80" s="126"/>
      <c r="L80" s="126"/>
      <c r="M80" s="126"/>
      <c r="N80" s="126"/>
      <c r="O80" s="126"/>
      <c r="P80" s="126"/>
      <c r="Q80" s="126"/>
      <c r="R80" s="126"/>
      <c r="S80" s="126"/>
      <c r="T80" s="126"/>
      <c r="U80" s="126"/>
      <c r="V80" s="126"/>
      <c r="W80" s="126"/>
      <c r="X80" s="126"/>
      <c r="Y80" s="126"/>
      <c r="Z80" s="126"/>
      <c r="AA80" s="126"/>
      <c r="AB80" s="126"/>
      <c r="AC80" s="126"/>
      <c r="AD80" s="126"/>
      <c r="AE80" s="126"/>
      <c r="AF80" s="126"/>
      <c r="AG80" s="126"/>
      <c r="AH80" s="126"/>
      <c r="AI80" s="126"/>
      <c r="AJ80" s="126"/>
      <c r="AK80" s="126"/>
      <c r="AL80" s="126"/>
      <c r="AM80" s="126"/>
      <c r="AN80" s="126"/>
      <c r="AO80" s="126"/>
      <c r="AP80" s="126"/>
      <c r="AQ80" s="126"/>
      <c r="AR80" s="126"/>
      <c r="AS80" s="126"/>
      <c r="AT80" s="126"/>
      <c r="AU80" s="126"/>
      <c r="AV80" s="126"/>
      <c r="AW80" s="126"/>
      <c r="AX80" s="126"/>
      <c r="AY80" s="126"/>
      <c r="AZ80" s="126"/>
      <c r="BA80" s="126"/>
      <c r="BB80" s="126"/>
      <c r="BC80" s="126"/>
      <c r="BD80" s="126"/>
      <c r="BE80" s="126"/>
      <c r="BF80" s="126"/>
      <c r="BG80" s="126"/>
      <c r="BH80" s="126"/>
      <c r="BI80" s="126"/>
      <c r="BJ80" s="126"/>
      <c r="BK80" s="126"/>
      <c r="BL80" s="126"/>
      <c r="BM80" s="126"/>
      <c r="BN80" s="126"/>
      <c r="BO80" s="126"/>
      <c r="BP80" s="126"/>
      <c r="BQ80" s="126"/>
      <c r="BR80" s="126"/>
      <c r="BS80" s="126"/>
      <c r="BT80" s="126"/>
      <c r="BU80" s="126"/>
      <c r="BV80" s="126"/>
      <c r="BW80" s="43"/>
    </row>
    <row r="81" spans="1:75" s="1" customFormat="1" ht="27.75" customHeight="1" x14ac:dyDescent="0.2">
      <c r="A81" s="125" t="s">
        <v>164</v>
      </c>
      <c r="B81" s="126"/>
      <c r="C81" s="126"/>
      <c r="D81" s="126"/>
      <c r="E81" s="126"/>
      <c r="F81" s="126"/>
      <c r="G81" s="126"/>
      <c r="H81" s="126"/>
      <c r="I81" s="126"/>
      <c r="J81" s="126"/>
      <c r="K81" s="126"/>
      <c r="L81" s="126"/>
      <c r="M81" s="126"/>
      <c r="N81" s="126"/>
      <c r="O81" s="126"/>
      <c r="P81" s="126"/>
      <c r="Q81" s="126"/>
      <c r="R81" s="126"/>
      <c r="S81" s="126"/>
      <c r="T81" s="126"/>
      <c r="U81" s="126"/>
      <c r="V81" s="126"/>
      <c r="W81" s="126"/>
      <c r="X81" s="126"/>
      <c r="Y81" s="126"/>
      <c r="Z81" s="126"/>
      <c r="AA81" s="126"/>
      <c r="AB81" s="126"/>
      <c r="AC81" s="126"/>
      <c r="AD81" s="126"/>
      <c r="AE81" s="126"/>
      <c r="AF81" s="126"/>
      <c r="AG81" s="126"/>
      <c r="AH81" s="126"/>
      <c r="AI81" s="126"/>
      <c r="AJ81" s="126"/>
      <c r="AK81" s="126"/>
      <c r="AL81" s="126"/>
      <c r="AM81" s="126"/>
      <c r="AN81" s="126"/>
      <c r="AO81" s="126"/>
      <c r="AP81" s="126"/>
      <c r="AQ81" s="126"/>
      <c r="AR81" s="126"/>
      <c r="AS81" s="126"/>
      <c r="AT81" s="126"/>
      <c r="AU81" s="126"/>
      <c r="AV81" s="126"/>
      <c r="AW81" s="126"/>
      <c r="AX81" s="126"/>
      <c r="AY81" s="126"/>
      <c r="AZ81" s="126"/>
      <c r="BA81" s="126"/>
      <c r="BB81" s="126"/>
      <c r="BC81" s="126"/>
      <c r="BD81" s="126"/>
      <c r="BE81" s="126"/>
      <c r="BF81" s="126"/>
      <c r="BG81" s="126"/>
      <c r="BH81" s="126"/>
      <c r="BI81" s="126"/>
      <c r="BJ81" s="126"/>
      <c r="BK81" s="126"/>
      <c r="BL81" s="126"/>
      <c r="BM81" s="126"/>
      <c r="BN81" s="126"/>
      <c r="BO81" s="126"/>
      <c r="BP81" s="126"/>
      <c r="BQ81" s="126"/>
      <c r="BR81" s="126"/>
      <c r="BS81" s="126"/>
      <c r="BT81" s="126"/>
      <c r="BU81" s="126"/>
      <c r="BV81" s="126"/>
      <c r="BW81" s="43"/>
    </row>
    <row r="82" spans="1:75" s="1" customFormat="1" ht="14.25" customHeight="1" x14ac:dyDescent="0.2">
      <c r="A82" s="125" t="s">
        <v>165</v>
      </c>
      <c r="B82" s="126"/>
      <c r="C82" s="126"/>
      <c r="D82" s="126"/>
      <c r="E82" s="126"/>
      <c r="F82" s="126"/>
      <c r="G82" s="126"/>
      <c r="H82" s="126"/>
      <c r="I82" s="126"/>
      <c r="J82" s="126"/>
      <c r="K82" s="126"/>
      <c r="L82" s="126"/>
      <c r="M82" s="126"/>
      <c r="N82" s="126"/>
      <c r="O82" s="126"/>
      <c r="P82" s="126"/>
      <c r="Q82" s="126"/>
      <c r="R82" s="126"/>
      <c r="S82" s="126"/>
      <c r="T82" s="126"/>
      <c r="U82" s="126"/>
      <c r="V82" s="126"/>
      <c r="W82" s="126"/>
      <c r="X82" s="126"/>
      <c r="Y82" s="126"/>
      <c r="Z82" s="126"/>
      <c r="AA82" s="126"/>
      <c r="AB82" s="126"/>
      <c r="AC82" s="126"/>
      <c r="AD82" s="126"/>
      <c r="AE82" s="126"/>
      <c r="AF82" s="126"/>
      <c r="AG82" s="126"/>
      <c r="AH82" s="126"/>
      <c r="AI82" s="126"/>
      <c r="AJ82" s="126"/>
      <c r="AK82" s="126"/>
      <c r="AL82" s="126"/>
      <c r="AM82" s="126"/>
      <c r="AN82" s="126"/>
      <c r="AO82" s="126"/>
      <c r="AP82" s="126"/>
      <c r="AQ82" s="126"/>
      <c r="AR82" s="126"/>
      <c r="AS82" s="126"/>
      <c r="AT82" s="126"/>
      <c r="AU82" s="126"/>
      <c r="AV82" s="126"/>
      <c r="AW82" s="126"/>
      <c r="AX82" s="126"/>
      <c r="AY82" s="126"/>
      <c r="AZ82" s="126"/>
      <c r="BA82" s="126"/>
      <c r="BB82" s="126"/>
      <c r="BC82" s="126"/>
      <c r="BD82" s="126"/>
      <c r="BE82" s="126"/>
      <c r="BF82" s="126"/>
      <c r="BG82" s="126"/>
      <c r="BH82" s="126"/>
      <c r="BI82" s="126"/>
      <c r="BJ82" s="126"/>
      <c r="BK82" s="126"/>
      <c r="BL82" s="126"/>
      <c r="BM82" s="126"/>
      <c r="BN82" s="126"/>
      <c r="BO82" s="126"/>
      <c r="BP82" s="126"/>
      <c r="BQ82" s="126"/>
      <c r="BR82" s="126"/>
      <c r="BS82" s="126"/>
      <c r="BT82" s="126"/>
      <c r="BU82" s="126"/>
      <c r="BV82" s="126"/>
      <c r="BW82" s="43"/>
    </row>
    <row r="83" spans="1:75" s="1" customFormat="1" ht="17.25" customHeight="1" x14ac:dyDescent="0.2">
      <c r="A83" s="125" t="s">
        <v>166</v>
      </c>
      <c r="B83" s="126"/>
      <c r="C83" s="126"/>
      <c r="D83" s="126"/>
      <c r="E83" s="126"/>
      <c r="F83" s="126"/>
      <c r="G83" s="126"/>
      <c r="H83" s="126"/>
      <c r="I83" s="126"/>
      <c r="J83" s="126"/>
      <c r="K83" s="126"/>
      <c r="L83" s="126"/>
      <c r="M83" s="126"/>
      <c r="N83" s="126"/>
      <c r="O83" s="126"/>
      <c r="P83" s="126"/>
      <c r="Q83" s="126"/>
      <c r="R83" s="126"/>
      <c r="S83" s="126"/>
      <c r="T83" s="126"/>
      <c r="U83" s="126"/>
      <c r="V83" s="126"/>
      <c r="W83" s="126"/>
      <c r="X83" s="126"/>
      <c r="Y83" s="126"/>
      <c r="Z83" s="126"/>
      <c r="AA83" s="126"/>
      <c r="AB83" s="126"/>
      <c r="AC83" s="126"/>
      <c r="AD83" s="126"/>
      <c r="AE83" s="126"/>
      <c r="AF83" s="126"/>
      <c r="AG83" s="126"/>
      <c r="AH83" s="126"/>
      <c r="AI83" s="126"/>
      <c r="AJ83" s="126"/>
      <c r="AK83" s="126"/>
      <c r="AL83" s="126"/>
      <c r="AM83" s="126"/>
      <c r="AN83" s="126"/>
      <c r="AO83" s="126"/>
      <c r="AP83" s="126"/>
      <c r="AQ83" s="126"/>
      <c r="AR83" s="126"/>
      <c r="AS83" s="126"/>
      <c r="AT83" s="126"/>
      <c r="AU83" s="126"/>
      <c r="AV83" s="126"/>
      <c r="AW83" s="126"/>
      <c r="AX83" s="126"/>
      <c r="AY83" s="126"/>
      <c r="AZ83" s="126"/>
      <c r="BA83" s="126"/>
      <c r="BB83" s="126"/>
      <c r="BC83" s="126"/>
      <c r="BD83" s="126"/>
      <c r="BE83" s="126"/>
      <c r="BF83" s="126"/>
      <c r="BG83" s="126"/>
      <c r="BH83" s="126"/>
      <c r="BI83" s="126"/>
      <c r="BJ83" s="126"/>
      <c r="BK83" s="126"/>
      <c r="BL83" s="126"/>
      <c r="BM83" s="126"/>
      <c r="BN83" s="126"/>
      <c r="BO83" s="126"/>
      <c r="BP83" s="126"/>
      <c r="BQ83" s="126"/>
      <c r="BR83" s="126"/>
      <c r="BS83" s="126"/>
      <c r="BT83" s="126"/>
      <c r="BU83" s="126"/>
      <c r="BV83" s="126"/>
      <c r="BW83" s="43"/>
    </row>
    <row r="84" spans="1:75" s="1" customFormat="1" ht="18.75" customHeight="1" x14ac:dyDescent="0.2">
      <c r="A84" s="125"/>
      <c r="B84" s="126"/>
      <c r="C84" s="126"/>
      <c r="D84" s="126"/>
      <c r="E84" s="126"/>
      <c r="F84" s="126"/>
      <c r="G84" s="126"/>
      <c r="H84" s="126"/>
      <c r="I84" s="126"/>
      <c r="J84" s="126"/>
      <c r="K84" s="126"/>
      <c r="L84" s="126"/>
      <c r="M84" s="126"/>
      <c r="N84" s="126"/>
      <c r="O84" s="126"/>
      <c r="P84" s="126"/>
      <c r="Q84" s="126"/>
      <c r="R84" s="126"/>
      <c r="S84" s="126"/>
      <c r="T84" s="126"/>
      <c r="U84" s="126"/>
      <c r="V84" s="126"/>
      <c r="W84" s="126"/>
      <c r="X84" s="126"/>
      <c r="Y84" s="126"/>
      <c r="Z84" s="126"/>
      <c r="AA84" s="126"/>
      <c r="AB84" s="126"/>
      <c r="AC84" s="126"/>
      <c r="AD84" s="126"/>
      <c r="AE84" s="126"/>
      <c r="AF84" s="126"/>
      <c r="AG84" s="126"/>
      <c r="AH84" s="126"/>
      <c r="AI84" s="126"/>
      <c r="AJ84" s="126"/>
      <c r="AK84" s="126"/>
      <c r="AL84" s="126"/>
      <c r="AM84" s="126"/>
      <c r="AN84" s="126"/>
      <c r="AO84" s="126"/>
      <c r="AP84" s="126"/>
      <c r="AQ84" s="126"/>
      <c r="AR84" s="126"/>
      <c r="AS84" s="126"/>
      <c r="AT84" s="126"/>
      <c r="AU84" s="126"/>
      <c r="AV84" s="126"/>
      <c r="AW84" s="126"/>
      <c r="AX84" s="126"/>
      <c r="AY84" s="126"/>
      <c r="AZ84" s="126"/>
      <c r="BA84" s="126"/>
      <c r="BB84" s="126"/>
      <c r="BC84" s="126"/>
      <c r="BD84" s="126"/>
      <c r="BE84" s="126"/>
      <c r="BF84" s="126"/>
      <c r="BG84" s="126"/>
      <c r="BH84" s="126"/>
      <c r="BI84" s="126"/>
      <c r="BJ84" s="126"/>
      <c r="BK84" s="126"/>
      <c r="BL84" s="126"/>
      <c r="BM84" s="126"/>
      <c r="BN84" s="126"/>
      <c r="BO84" s="126"/>
      <c r="BP84" s="126"/>
      <c r="BQ84" s="126"/>
      <c r="BR84" s="126"/>
      <c r="BS84" s="126"/>
      <c r="BT84" s="126"/>
      <c r="BU84" s="126"/>
      <c r="BV84" s="126"/>
      <c r="BW84" s="43"/>
    </row>
  </sheetData>
  <mergeCells count="203">
    <mergeCell ref="A6:BV6"/>
    <mergeCell ref="A7:BV7"/>
    <mergeCell ref="A8:BV8"/>
    <mergeCell ref="A9:BV9"/>
    <mergeCell ref="AG11:BU11"/>
    <mergeCell ref="J12:BN12"/>
    <mergeCell ref="BT16:BU16"/>
    <mergeCell ref="BV16:BV17"/>
    <mergeCell ref="A18:I18"/>
    <mergeCell ref="K18:BG18"/>
    <mergeCell ref="BI18:BS18"/>
    <mergeCell ref="A19:I19"/>
    <mergeCell ref="K19:BG19"/>
    <mergeCell ref="BI19:BS19"/>
    <mergeCell ref="J13:BN13"/>
    <mergeCell ref="AQ14:AX14"/>
    <mergeCell ref="AY14:AZ14"/>
    <mergeCell ref="BA14:BH14"/>
    <mergeCell ref="A16:I17"/>
    <mergeCell ref="J16:BH17"/>
    <mergeCell ref="BI16:BS17"/>
    <mergeCell ref="A22:I22"/>
    <mergeCell ref="K22:BG22"/>
    <mergeCell ref="BI22:BS22"/>
    <mergeCell ref="A23:I23"/>
    <mergeCell ref="K23:BG23"/>
    <mergeCell ref="BI23:BS23"/>
    <mergeCell ref="A20:I20"/>
    <mergeCell ref="K20:BG20"/>
    <mergeCell ref="BI20:BS20"/>
    <mergeCell ref="A21:I21"/>
    <mergeCell ref="K21:BG21"/>
    <mergeCell ref="BI21:BS21"/>
    <mergeCell ref="A26:I26"/>
    <mergeCell ref="K26:BG26"/>
    <mergeCell ref="BI26:BS26"/>
    <mergeCell ref="BV26:BV27"/>
    <mergeCell ref="A27:I27"/>
    <mergeCell ref="K27:BG27"/>
    <mergeCell ref="BI27:BS27"/>
    <mergeCell ref="A24:I24"/>
    <mergeCell ref="K24:BG24"/>
    <mergeCell ref="BI24:BS24"/>
    <mergeCell ref="BV24:BV25"/>
    <mergeCell ref="A25:I25"/>
    <mergeCell ref="K25:BG25"/>
    <mergeCell ref="BI25:BS25"/>
    <mergeCell ref="A30:I30"/>
    <mergeCell ref="K30:BG30"/>
    <mergeCell ref="BI30:BS30"/>
    <mergeCell ref="A31:I31"/>
    <mergeCell ref="K31:BG31"/>
    <mergeCell ref="BI31:BS31"/>
    <mergeCell ref="A28:I28"/>
    <mergeCell ref="K28:BG28"/>
    <mergeCell ref="BI28:BS28"/>
    <mergeCell ref="A29:I29"/>
    <mergeCell ref="K29:BG29"/>
    <mergeCell ref="BI29:BS29"/>
    <mergeCell ref="A34:I34"/>
    <mergeCell ref="K34:BG34"/>
    <mergeCell ref="BI34:BS34"/>
    <mergeCell ref="A35:I35"/>
    <mergeCell ref="K35:BG35"/>
    <mergeCell ref="BI35:BS35"/>
    <mergeCell ref="A32:I32"/>
    <mergeCell ref="K32:BG32"/>
    <mergeCell ref="BI32:BS32"/>
    <mergeCell ref="A33:I33"/>
    <mergeCell ref="K33:BG33"/>
    <mergeCell ref="BI33:BS33"/>
    <mergeCell ref="A38:I38"/>
    <mergeCell ref="K38:BG38"/>
    <mergeCell ref="BI38:BS38"/>
    <mergeCell ref="A39:I39"/>
    <mergeCell ref="K39:BG39"/>
    <mergeCell ref="BI39:BS39"/>
    <mergeCell ref="A36:I36"/>
    <mergeCell ref="K36:BG36"/>
    <mergeCell ref="BI36:BS36"/>
    <mergeCell ref="A37:I37"/>
    <mergeCell ref="K37:BG37"/>
    <mergeCell ref="BI37:BS37"/>
    <mergeCell ref="BV42:BV43"/>
    <mergeCell ref="A43:I43"/>
    <mergeCell ref="K43:BG43"/>
    <mergeCell ref="BI43:BS43"/>
    <mergeCell ref="A40:I40"/>
    <mergeCell ref="K40:BG40"/>
    <mergeCell ref="BI40:BS40"/>
    <mergeCell ref="A41:I41"/>
    <mergeCell ref="K41:BG41"/>
    <mergeCell ref="BI41:BS41"/>
    <mergeCell ref="A44:I44"/>
    <mergeCell ref="K44:BG44"/>
    <mergeCell ref="BI44:BS44"/>
    <mergeCell ref="A45:I45"/>
    <mergeCell ref="K45:BG45"/>
    <mergeCell ref="BI45:BS45"/>
    <mergeCell ref="A42:I42"/>
    <mergeCell ref="K42:BG42"/>
    <mergeCell ref="BI42:BS42"/>
    <mergeCell ref="BV48:BV49"/>
    <mergeCell ref="A49:I49"/>
    <mergeCell ref="K49:BG49"/>
    <mergeCell ref="BI49:BS49"/>
    <mergeCell ref="A47:I47"/>
    <mergeCell ref="K47:BG47"/>
    <mergeCell ref="BI47:BS47"/>
    <mergeCell ref="A46:I46"/>
    <mergeCell ref="K46:BG46"/>
    <mergeCell ref="BI46:BS46"/>
    <mergeCell ref="A50:I50"/>
    <mergeCell ref="K50:BG50"/>
    <mergeCell ref="BI50:BS50"/>
    <mergeCell ref="A51:I51"/>
    <mergeCell ref="K51:BG51"/>
    <mergeCell ref="BI51:BS51"/>
    <mergeCell ref="A48:I48"/>
    <mergeCell ref="K48:BG48"/>
    <mergeCell ref="BI48:BS48"/>
    <mergeCell ref="A54:I54"/>
    <mergeCell ref="J54:BH54"/>
    <mergeCell ref="BI54:BS54"/>
    <mergeCell ref="A55:I55"/>
    <mergeCell ref="J55:BH55"/>
    <mergeCell ref="BI55:BS55"/>
    <mergeCell ref="A52:I52"/>
    <mergeCell ref="K52:BG52"/>
    <mergeCell ref="BI52:BS52"/>
    <mergeCell ref="A53:I53"/>
    <mergeCell ref="K53:BG53"/>
    <mergeCell ref="BI53:BS53"/>
    <mergeCell ref="A58:I58"/>
    <mergeCell ref="K58:BG58"/>
    <mergeCell ref="BI58:BS58"/>
    <mergeCell ref="A59:I59"/>
    <mergeCell ref="J59:BH59"/>
    <mergeCell ref="BI59:BS59"/>
    <mergeCell ref="A56:I56"/>
    <mergeCell ref="J56:BH56"/>
    <mergeCell ref="BI56:BS56"/>
    <mergeCell ref="A57:I57"/>
    <mergeCell ref="J57:BH57"/>
    <mergeCell ref="BI57:BS57"/>
    <mergeCell ref="A62:I62"/>
    <mergeCell ref="J62:BH62"/>
    <mergeCell ref="BI62:BS62"/>
    <mergeCell ref="A63:I63"/>
    <mergeCell ref="K63:BG63"/>
    <mergeCell ref="BI63:BS63"/>
    <mergeCell ref="A60:I60"/>
    <mergeCell ref="J60:BH60"/>
    <mergeCell ref="BI60:BS60"/>
    <mergeCell ref="A61:I61"/>
    <mergeCell ref="J61:BH61"/>
    <mergeCell ref="BI61:BS61"/>
    <mergeCell ref="A66:I66"/>
    <mergeCell ref="J66:BH66"/>
    <mergeCell ref="BI66:BS66"/>
    <mergeCell ref="A67:I67"/>
    <mergeCell ref="J67:BH67"/>
    <mergeCell ref="BI67:BS67"/>
    <mergeCell ref="A64:I64"/>
    <mergeCell ref="J64:BH64"/>
    <mergeCell ref="BI64:BS64"/>
    <mergeCell ref="A65:I65"/>
    <mergeCell ref="J65:BH65"/>
    <mergeCell ref="BI65:BS65"/>
    <mergeCell ref="A70:I70"/>
    <mergeCell ref="J70:BH70"/>
    <mergeCell ref="BI70:BS70"/>
    <mergeCell ref="A71:I71"/>
    <mergeCell ref="J71:BH71"/>
    <mergeCell ref="BI71:BS71"/>
    <mergeCell ref="A68:I68"/>
    <mergeCell ref="K68:BG68"/>
    <mergeCell ref="BI68:BS68"/>
    <mergeCell ref="A69:I69"/>
    <mergeCell ref="J69:BH69"/>
    <mergeCell ref="BI69:BS69"/>
    <mergeCell ref="A74:I74"/>
    <mergeCell ref="K74:BG74"/>
    <mergeCell ref="BI74:BS74"/>
    <mergeCell ref="BV74:BV75"/>
    <mergeCell ref="A75:I75"/>
    <mergeCell ref="K75:BG75"/>
    <mergeCell ref="BI75:BS75"/>
    <mergeCell ref="A72:I72"/>
    <mergeCell ref="J72:BH72"/>
    <mergeCell ref="BI72:BS72"/>
    <mergeCell ref="A73:I73"/>
    <mergeCell ref="K73:BG73"/>
    <mergeCell ref="BI73:BS73"/>
    <mergeCell ref="A82:BV82"/>
    <mergeCell ref="A83:BV83"/>
    <mergeCell ref="A84:BV84"/>
    <mergeCell ref="A76:I76"/>
    <mergeCell ref="K76:BG76"/>
    <mergeCell ref="BI76:BS76"/>
    <mergeCell ref="A79:BV79"/>
    <mergeCell ref="A80:BV80"/>
    <mergeCell ref="A81:BV81"/>
  </mergeCells>
  <pageMargins left="0.78740157480314965" right="0.31496062992125984" top="0.59055118110236227" bottom="0.39370078740157483" header="0.19685039370078741" footer="0.19685039370078741"/>
  <pageSetup paperSize="8" scale="70" fitToHeight="0" orientation="portrait" r:id="rId1"/>
  <headerFooter alignWithMargins="0">
    <oddHeader>&amp;R&amp;"Times New Roman,обычный"&amp;7Подготовлено с использованием системы &amp;"Times New Roman,полужирный"КонсультантПлюс</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7"/>
  <sheetViews>
    <sheetView view="pageBreakPreview" zoomScale="60" zoomScaleNormal="70" workbookViewId="0">
      <selection activeCell="J14" sqref="J14"/>
    </sheetView>
  </sheetViews>
  <sheetFormatPr defaultRowHeight="15" x14ac:dyDescent="0.2"/>
  <cols>
    <col min="1" max="1" width="12.140625" customWidth="1"/>
    <col min="2" max="2" width="90.28515625" customWidth="1"/>
    <col min="3" max="3" width="16.85546875" customWidth="1"/>
    <col min="4" max="4" width="19.85546875" customWidth="1"/>
    <col min="5" max="5" width="19.7109375" customWidth="1"/>
    <col min="6" max="6" width="76.7109375" customWidth="1"/>
    <col min="7" max="7" width="16.42578125" style="44" hidden="1" customWidth="1"/>
    <col min="9" max="9" width="20.85546875" customWidth="1"/>
    <col min="83" max="83" width="9.140625" customWidth="1"/>
  </cols>
  <sheetData>
    <row r="1" spans="1:9" ht="15.75" x14ac:dyDescent="0.25">
      <c r="D1" s="183"/>
      <c r="E1" s="183"/>
      <c r="F1" s="183"/>
    </row>
    <row r="2" spans="1:9" ht="18.75" x14ac:dyDescent="0.2">
      <c r="A2" s="184" t="s">
        <v>167</v>
      </c>
      <c r="B2" s="184"/>
      <c r="C2" s="184"/>
      <c r="D2" s="184"/>
      <c r="E2" s="184"/>
      <c r="F2" s="184"/>
    </row>
    <row r="3" spans="1:9" ht="21" thickBot="1" x14ac:dyDescent="0.25">
      <c r="A3" s="45"/>
      <c r="B3" s="45"/>
      <c r="C3" s="45"/>
      <c r="D3" s="46"/>
      <c r="E3" s="45"/>
      <c r="F3" s="45"/>
    </row>
    <row r="4" spans="1:9" ht="18.75" x14ac:dyDescent="0.2">
      <c r="A4" s="185" t="s">
        <v>16</v>
      </c>
      <c r="B4" s="175" t="s">
        <v>17</v>
      </c>
      <c r="C4" s="177" t="s">
        <v>168</v>
      </c>
      <c r="D4" s="179">
        <v>2022</v>
      </c>
      <c r="E4" s="180"/>
      <c r="F4" s="187" t="s">
        <v>169</v>
      </c>
    </row>
    <row r="5" spans="1:9" ht="24" customHeight="1" thickBot="1" x14ac:dyDescent="0.25">
      <c r="A5" s="186"/>
      <c r="B5" s="176"/>
      <c r="C5" s="178"/>
      <c r="D5" s="47" t="s">
        <v>170</v>
      </c>
      <c r="E5" s="48" t="s">
        <v>171</v>
      </c>
      <c r="F5" s="188"/>
      <c r="H5" s="49"/>
    </row>
    <row r="6" spans="1:9" ht="32.25" customHeight="1" x14ac:dyDescent="0.2">
      <c r="A6" s="50" t="s">
        <v>172</v>
      </c>
      <c r="B6" s="51" t="s">
        <v>173</v>
      </c>
      <c r="C6" s="52" t="s">
        <v>174</v>
      </c>
      <c r="D6" s="53">
        <f>D7+D17+D18+D19+D20+D23+D21+D22</f>
        <v>174826.57360900057</v>
      </c>
      <c r="E6" s="54">
        <f>E7+E17+E18+E19+E20+E23+E21+E22</f>
        <v>321268.28873999993</v>
      </c>
      <c r="F6" s="55"/>
      <c r="H6" s="49"/>
    </row>
    <row r="7" spans="1:9" s="62" customFormat="1" ht="42" customHeight="1" x14ac:dyDescent="0.2">
      <c r="A7" s="56" t="s">
        <v>175</v>
      </c>
      <c r="B7" s="57" t="s">
        <v>176</v>
      </c>
      <c r="C7" s="56" t="s">
        <v>174</v>
      </c>
      <c r="D7" s="58">
        <f>D8+D9+D10</f>
        <v>82197.828443043618</v>
      </c>
      <c r="E7" s="59">
        <f>E8+E9+E10</f>
        <v>187282.90964999999</v>
      </c>
      <c r="F7" s="60"/>
      <c r="G7" s="61">
        <f>E7/D7-1</f>
        <v>1.2784410877687815</v>
      </c>
    </row>
    <row r="8" spans="1:9" s="62" customFormat="1" ht="44.25" customHeight="1" x14ac:dyDescent="0.2">
      <c r="A8" s="56" t="s">
        <v>177</v>
      </c>
      <c r="B8" s="63" t="s">
        <v>178</v>
      </c>
      <c r="C8" s="64" t="s">
        <v>174</v>
      </c>
      <c r="D8" s="65">
        <f>6870.02515716055+21730.552853473-3289.13</f>
        <v>25311.44801063355</v>
      </c>
      <c r="E8" s="59">
        <v>23911.128790000002</v>
      </c>
      <c r="F8" s="60"/>
      <c r="G8" s="61">
        <f t="shared" ref="G8:G23" si="0">E8/D8-1</f>
        <v>-5.5323552411749133E-2</v>
      </c>
    </row>
    <row r="9" spans="1:9" s="62" customFormat="1" ht="133.5" customHeight="1" x14ac:dyDescent="0.25">
      <c r="A9" s="56" t="s">
        <v>179</v>
      </c>
      <c r="B9" s="63" t="s">
        <v>180</v>
      </c>
      <c r="C9" s="64" t="s">
        <v>174</v>
      </c>
      <c r="D9" s="58">
        <f>47.8031520767708+351.264116719238</f>
        <v>399.06726879600882</v>
      </c>
      <c r="E9" s="59">
        <v>1900.1188499999998</v>
      </c>
      <c r="F9" s="120" t="s">
        <v>181</v>
      </c>
      <c r="G9" s="61">
        <f t="shared" si="0"/>
        <v>3.7613998906316803</v>
      </c>
      <c r="I9" s="66"/>
    </row>
    <row r="10" spans="1:9" s="62" customFormat="1" ht="42.75" customHeight="1" x14ac:dyDescent="0.25">
      <c r="A10" s="56" t="s">
        <v>182</v>
      </c>
      <c r="B10" s="67" t="s">
        <v>183</v>
      </c>
      <c r="C10" s="64" t="s">
        <v>174</v>
      </c>
      <c r="D10" s="58">
        <f>D11+D12+D15+D16</f>
        <v>56487.313163614061</v>
      </c>
      <c r="E10" s="59">
        <f>E11+E12+E15+E16</f>
        <v>161471.66201</v>
      </c>
      <c r="F10" s="121"/>
      <c r="G10" s="61">
        <f t="shared" si="0"/>
        <v>1.8585473970465096</v>
      </c>
      <c r="I10" s="66"/>
    </row>
    <row r="11" spans="1:9" ht="50.25" customHeight="1" x14ac:dyDescent="0.25">
      <c r="A11" s="68" t="s">
        <v>184</v>
      </c>
      <c r="B11" s="69" t="s">
        <v>185</v>
      </c>
      <c r="C11" s="70" t="s">
        <v>27</v>
      </c>
      <c r="D11" s="71">
        <f>3259.86302023092+528.206557686344</f>
        <v>3788.0695779172638</v>
      </c>
      <c r="E11" s="72">
        <v>3267.0379700000003</v>
      </c>
      <c r="F11" s="60"/>
      <c r="G11" s="61">
        <f t="shared" si="0"/>
        <v>-0.1375454165241955</v>
      </c>
      <c r="I11" s="73"/>
    </row>
    <row r="12" spans="1:9" ht="35.25" customHeight="1" x14ac:dyDescent="0.25">
      <c r="A12" s="68" t="s">
        <v>186</v>
      </c>
      <c r="B12" s="69" t="s">
        <v>187</v>
      </c>
      <c r="C12" s="74" t="s">
        <v>27</v>
      </c>
      <c r="D12" s="71">
        <f>D13+D14</f>
        <v>50790.768222698287</v>
      </c>
      <c r="E12" s="72">
        <f>E13+E14</f>
        <v>150634.91784000001</v>
      </c>
      <c r="F12" s="60"/>
      <c r="G12" s="61">
        <f t="shared" si="0"/>
        <v>1.9657932555680775</v>
      </c>
      <c r="I12" s="73"/>
    </row>
    <row r="13" spans="1:9" ht="65.25" customHeight="1" x14ac:dyDescent="0.25">
      <c r="A13" s="68"/>
      <c r="B13" s="75" t="s">
        <v>188</v>
      </c>
      <c r="C13" s="74" t="s">
        <v>27</v>
      </c>
      <c r="D13" s="76">
        <f>34140.6485477426-2890.95952934361</f>
        <v>31249.689018398993</v>
      </c>
      <c r="E13" s="77">
        <v>136365.4578</v>
      </c>
      <c r="F13" s="60" t="s">
        <v>189</v>
      </c>
      <c r="G13" s="61">
        <f t="shared" si="0"/>
        <v>3.363738074952094</v>
      </c>
      <c r="I13" s="73"/>
    </row>
    <row r="14" spans="1:9" ht="71.25" customHeight="1" x14ac:dyDescent="0.25">
      <c r="A14" s="68"/>
      <c r="B14" s="75" t="s">
        <v>190</v>
      </c>
      <c r="C14" s="74" t="s">
        <v>27</v>
      </c>
      <c r="D14" s="78">
        <v>19541.079204299294</v>
      </c>
      <c r="E14" s="77">
        <v>14269.46004</v>
      </c>
      <c r="F14" s="60" t="s">
        <v>191</v>
      </c>
      <c r="G14" s="61">
        <f t="shared" si="0"/>
        <v>-0.26977113746816339</v>
      </c>
      <c r="I14" s="73"/>
    </row>
    <row r="15" spans="1:9" ht="97.5" customHeight="1" x14ac:dyDescent="0.25">
      <c r="A15" s="68" t="s">
        <v>192</v>
      </c>
      <c r="B15" s="69" t="s">
        <v>193</v>
      </c>
      <c r="C15" s="70" t="s">
        <v>27</v>
      </c>
      <c r="D15" s="71">
        <f>1119.58660303424</f>
        <v>1119.5866030342399</v>
      </c>
      <c r="E15" s="72">
        <v>1574.0284200000001</v>
      </c>
      <c r="F15" s="60" t="s">
        <v>194</v>
      </c>
      <c r="G15" s="61">
        <f t="shared" si="0"/>
        <v>0.40590144231286596</v>
      </c>
      <c r="I15" s="73"/>
    </row>
    <row r="16" spans="1:9" ht="126" customHeight="1" x14ac:dyDescent="0.25">
      <c r="A16" s="68" t="s">
        <v>195</v>
      </c>
      <c r="B16" s="69" t="s">
        <v>196</v>
      </c>
      <c r="C16" s="70" t="s">
        <v>27</v>
      </c>
      <c r="D16" s="71">
        <v>788.88875996427009</v>
      </c>
      <c r="E16" s="72">
        <v>5995.67778</v>
      </c>
      <c r="F16" s="60" t="s">
        <v>197</v>
      </c>
      <c r="G16" s="61">
        <f t="shared" si="0"/>
        <v>6.600156174454245</v>
      </c>
      <c r="H16" s="49"/>
      <c r="I16" s="73"/>
    </row>
    <row r="17" spans="1:9" ht="301.5" customHeight="1" x14ac:dyDescent="0.25">
      <c r="A17" s="56" t="s">
        <v>198</v>
      </c>
      <c r="B17" s="63" t="s">
        <v>199</v>
      </c>
      <c r="C17" s="64" t="s">
        <v>174</v>
      </c>
      <c r="D17" s="71">
        <v>13182.16916263717</v>
      </c>
      <c r="E17" s="72">
        <v>23341.816519999997</v>
      </c>
      <c r="F17" s="60" t="s">
        <v>200</v>
      </c>
      <c r="G17" s="61">
        <f t="shared" si="0"/>
        <v>0.77071134742822012</v>
      </c>
      <c r="I17" s="73"/>
    </row>
    <row r="18" spans="1:9" ht="142.5" customHeight="1" x14ac:dyDescent="0.25">
      <c r="A18" s="56" t="s">
        <v>201</v>
      </c>
      <c r="B18" s="63" t="s">
        <v>202</v>
      </c>
      <c r="C18" s="56" t="s">
        <v>174</v>
      </c>
      <c r="D18" s="71">
        <v>5530.9961305525021</v>
      </c>
      <c r="E18" s="72">
        <v>15431.06568</v>
      </c>
      <c r="F18" s="122" t="s">
        <v>203</v>
      </c>
      <c r="G18" s="61">
        <f t="shared" si="0"/>
        <v>1.7899252351237065</v>
      </c>
      <c r="I18" s="73"/>
    </row>
    <row r="19" spans="1:9" ht="48.75" customHeight="1" x14ac:dyDescent="0.25">
      <c r="A19" s="79" t="s">
        <v>204</v>
      </c>
      <c r="B19" s="63" t="s">
        <v>205</v>
      </c>
      <c r="C19" s="79" t="s">
        <v>174</v>
      </c>
      <c r="D19" s="58">
        <v>3940.3679279666067</v>
      </c>
      <c r="E19" s="80">
        <v>5811.7230800000007</v>
      </c>
      <c r="F19" s="60" t="s">
        <v>206</v>
      </c>
      <c r="G19" s="61">
        <f t="shared" si="0"/>
        <v>0.47491888733321685</v>
      </c>
      <c r="I19" s="73"/>
    </row>
    <row r="20" spans="1:9" ht="53.25" customHeight="1" x14ac:dyDescent="0.25">
      <c r="A20" s="79" t="s">
        <v>207</v>
      </c>
      <c r="B20" s="63" t="s">
        <v>208</v>
      </c>
      <c r="C20" s="79" t="s">
        <v>174</v>
      </c>
      <c r="D20" s="58">
        <v>10807.349969833116</v>
      </c>
      <c r="E20" s="80">
        <v>25946.888409999996</v>
      </c>
      <c r="F20" s="60" t="s">
        <v>209</v>
      </c>
      <c r="G20" s="61">
        <f t="shared" si="0"/>
        <v>1.4008557585741492</v>
      </c>
      <c r="I20" s="73"/>
    </row>
    <row r="21" spans="1:9" ht="41.25" customHeight="1" x14ac:dyDescent="0.2">
      <c r="A21" s="79" t="s">
        <v>210</v>
      </c>
      <c r="B21" s="63" t="s">
        <v>211</v>
      </c>
      <c r="C21" s="79" t="s">
        <v>174</v>
      </c>
      <c r="D21" s="58">
        <v>29673.734369161168</v>
      </c>
      <c r="E21" s="80">
        <v>24003.931400000001</v>
      </c>
      <c r="F21" s="60" t="s">
        <v>212</v>
      </c>
      <c r="G21" s="61">
        <f t="shared" si="0"/>
        <v>-0.1910714337004239</v>
      </c>
    </row>
    <row r="22" spans="1:9" ht="33.75" customHeight="1" x14ac:dyDescent="0.2">
      <c r="A22" s="79" t="s">
        <v>213</v>
      </c>
      <c r="B22" s="63" t="s">
        <v>214</v>
      </c>
      <c r="C22" s="79" t="s">
        <v>174</v>
      </c>
      <c r="D22" s="58">
        <v>0</v>
      </c>
      <c r="E22" s="80">
        <v>8046.8181800000002</v>
      </c>
      <c r="F22" s="60" t="s">
        <v>215</v>
      </c>
      <c r="G22" s="61"/>
    </row>
    <row r="23" spans="1:9" ht="73.5" customHeight="1" thickBot="1" x14ac:dyDescent="0.25">
      <c r="A23" s="81" t="s">
        <v>216</v>
      </c>
      <c r="B23" s="82" t="s">
        <v>217</v>
      </c>
      <c r="C23" s="81" t="s">
        <v>174</v>
      </c>
      <c r="D23" s="83">
        <v>29494.127605806374</v>
      </c>
      <c r="E23" s="84">
        <v>31403.135819999996</v>
      </c>
      <c r="F23" s="85"/>
      <c r="G23" s="61">
        <f t="shared" si="0"/>
        <v>6.4725027290442938E-2</v>
      </c>
    </row>
    <row r="27" spans="1:9" ht="20.25" x14ac:dyDescent="0.2">
      <c r="A27" s="1"/>
      <c r="B27" s="174" t="s">
        <v>218</v>
      </c>
      <c r="C27" s="174"/>
      <c r="D27" s="174"/>
      <c r="E27" s="1"/>
      <c r="F27" s="1"/>
    </row>
    <row r="28" spans="1:9" ht="15.75" thickBot="1" x14ac:dyDescent="0.25">
      <c r="A28" s="1"/>
      <c r="B28" s="1"/>
      <c r="C28" s="1"/>
      <c r="D28" s="1"/>
      <c r="E28" s="1"/>
      <c r="F28" s="1"/>
    </row>
    <row r="29" spans="1:9" ht="26.25" customHeight="1" x14ac:dyDescent="0.2">
      <c r="A29" s="175" t="s">
        <v>16</v>
      </c>
      <c r="B29" s="177" t="s">
        <v>219</v>
      </c>
      <c r="C29" s="175" t="s">
        <v>18</v>
      </c>
      <c r="D29" s="179">
        <v>2022</v>
      </c>
      <c r="E29" s="180"/>
      <c r="F29" s="181" t="s">
        <v>220</v>
      </c>
    </row>
    <row r="30" spans="1:9" ht="26.25" customHeight="1" thickBot="1" x14ac:dyDescent="0.25">
      <c r="A30" s="176"/>
      <c r="B30" s="178"/>
      <c r="C30" s="176"/>
      <c r="D30" s="86" t="s">
        <v>221</v>
      </c>
      <c r="E30" s="87" t="s">
        <v>222</v>
      </c>
      <c r="F30" s="182"/>
    </row>
    <row r="31" spans="1:9" ht="35.25" customHeight="1" x14ac:dyDescent="0.2">
      <c r="A31" s="88" t="s">
        <v>223</v>
      </c>
      <c r="B31" s="89" t="s">
        <v>224</v>
      </c>
      <c r="C31" s="90" t="s">
        <v>174</v>
      </c>
      <c r="D31" s="91">
        <f>D32+D33+D34+D35+D36+D37+D38+D40+D41+D42</f>
        <v>540897.64512017474</v>
      </c>
      <c r="E31" s="91">
        <f>E32+E33+E34+E35+E36+E37+E38+E40+E41+E42</f>
        <v>2123209.0063960189</v>
      </c>
      <c r="F31" s="92"/>
      <c r="G31" s="93">
        <f>E31/D31-1</f>
        <v>2.925343409332632</v>
      </c>
    </row>
    <row r="32" spans="1:9" ht="159.75" customHeight="1" x14ac:dyDescent="0.2">
      <c r="A32" s="94" t="s">
        <v>175</v>
      </c>
      <c r="B32" s="95" t="s">
        <v>225</v>
      </c>
      <c r="C32" s="94" t="s">
        <v>174</v>
      </c>
      <c r="D32" s="58">
        <v>67971.77</v>
      </c>
      <c r="E32" s="80">
        <v>921351.81474000006</v>
      </c>
      <c r="F32" s="60" t="s">
        <v>226</v>
      </c>
      <c r="G32" s="93">
        <f t="shared" ref="G32:G49" si="1">E32/D32-1</f>
        <v>12.554918677856998</v>
      </c>
    </row>
    <row r="33" spans="1:7" ht="69.75" customHeight="1" x14ac:dyDescent="0.2">
      <c r="A33" s="94" t="s">
        <v>198</v>
      </c>
      <c r="B33" s="95" t="s">
        <v>227</v>
      </c>
      <c r="C33" s="94" t="s">
        <v>174</v>
      </c>
      <c r="D33" s="58">
        <v>33420.25</v>
      </c>
      <c r="E33" s="80">
        <v>53474.809739999997</v>
      </c>
      <c r="F33" s="60" t="s">
        <v>228</v>
      </c>
      <c r="G33" s="93">
        <f t="shared" si="1"/>
        <v>0.60007210418832879</v>
      </c>
    </row>
    <row r="34" spans="1:7" ht="39.75" customHeight="1" x14ac:dyDescent="0.2">
      <c r="A34" s="94" t="s">
        <v>201</v>
      </c>
      <c r="B34" s="95" t="s">
        <v>229</v>
      </c>
      <c r="C34" s="94" t="s">
        <v>174</v>
      </c>
      <c r="D34" s="58">
        <v>416891.64</v>
      </c>
      <c r="E34" s="80">
        <v>408664.72837000003</v>
      </c>
      <c r="F34" s="60"/>
      <c r="G34" s="93">
        <f t="shared" si="1"/>
        <v>-1.9733932851232039E-2</v>
      </c>
    </row>
    <row r="35" spans="1:7" s="62" customFormat="1" ht="32.25" customHeight="1" x14ac:dyDescent="0.2">
      <c r="A35" s="94" t="s">
        <v>204</v>
      </c>
      <c r="B35" s="95" t="s">
        <v>230</v>
      </c>
      <c r="C35" s="94" t="s">
        <v>174</v>
      </c>
      <c r="D35" s="58">
        <f>3289.13+6583.13</f>
        <v>9872.26</v>
      </c>
      <c r="E35" s="80">
        <v>8450.426324834847</v>
      </c>
      <c r="F35" s="60"/>
      <c r="G35" s="96">
        <f t="shared" si="1"/>
        <v>-0.14402311883653318</v>
      </c>
    </row>
    <row r="36" spans="1:7" ht="33" customHeight="1" x14ac:dyDescent="0.2">
      <c r="A36" s="94" t="s">
        <v>210</v>
      </c>
      <c r="B36" s="95" t="s">
        <v>231</v>
      </c>
      <c r="C36" s="94" t="s">
        <v>174</v>
      </c>
      <c r="D36" s="58">
        <v>7876.9</v>
      </c>
      <c r="E36" s="80">
        <v>7179.8496000000005</v>
      </c>
      <c r="F36" s="60"/>
      <c r="G36" s="93">
        <f t="shared" si="1"/>
        <v>-8.8492985819294323E-2</v>
      </c>
    </row>
    <row r="37" spans="1:7" ht="29.25" customHeight="1" x14ac:dyDescent="0.2">
      <c r="A37" s="97" t="s">
        <v>213</v>
      </c>
      <c r="B37" s="98" t="s">
        <v>232</v>
      </c>
      <c r="C37" s="94" t="s">
        <v>174</v>
      </c>
      <c r="D37" s="58">
        <v>0</v>
      </c>
      <c r="E37" s="99">
        <v>4457.7877999999992</v>
      </c>
      <c r="F37" s="60" t="s">
        <v>215</v>
      </c>
      <c r="G37" s="93"/>
    </row>
    <row r="38" spans="1:7" ht="102.75" customHeight="1" x14ac:dyDescent="0.2">
      <c r="A38" s="97" t="s">
        <v>216</v>
      </c>
      <c r="B38" s="98" t="s">
        <v>233</v>
      </c>
      <c r="C38" s="94" t="s">
        <v>174</v>
      </c>
      <c r="D38" s="58">
        <v>0</v>
      </c>
      <c r="E38" s="99">
        <v>23790.367689999999</v>
      </c>
      <c r="F38" s="60" t="s">
        <v>234</v>
      </c>
      <c r="G38" s="93"/>
    </row>
    <row r="39" spans="1:7" ht="42.75" hidden="1" customHeight="1" x14ac:dyDescent="0.2">
      <c r="A39" s="97"/>
      <c r="B39" s="98" t="s">
        <v>235</v>
      </c>
      <c r="C39" s="94" t="s">
        <v>174</v>
      </c>
      <c r="D39" s="58">
        <v>0</v>
      </c>
      <c r="E39" s="100"/>
      <c r="F39" s="101" t="s">
        <v>236</v>
      </c>
      <c r="G39" s="93"/>
    </row>
    <row r="40" spans="1:7" ht="118.5" customHeight="1" x14ac:dyDescent="0.2">
      <c r="A40" s="102" t="s">
        <v>237</v>
      </c>
      <c r="B40" s="98" t="s">
        <v>238</v>
      </c>
      <c r="C40" s="94" t="s">
        <v>174</v>
      </c>
      <c r="D40" s="58">
        <v>224.73</v>
      </c>
      <c r="E40" s="99">
        <v>249.72658521284998</v>
      </c>
      <c r="F40" s="60" t="s">
        <v>239</v>
      </c>
      <c r="G40" s="93">
        <f>E40/D40-1</f>
        <v>0.11122940957081839</v>
      </c>
    </row>
    <row r="41" spans="1:7" ht="45" customHeight="1" x14ac:dyDescent="0.2">
      <c r="A41" s="102" t="s">
        <v>240</v>
      </c>
      <c r="B41" s="98" t="s">
        <v>235</v>
      </c>
      <c r="C41" s="94" t="s">
        <v>174</v>
      </c>
      <c r="D41" s="58">
        <v>2295.37</v>
      </c>
      <c r="E41" s="99">
        <v>562.50963597109671</v>
      </c>
      <c r="F41" s="103" t="s">
        <v>241</v>
      </c>
      <c r="G41" s="93">
        <f>E41/D41-1</f>
        <v>-0.75493727112792419</v>
      </c>
    </row>
    <row r="42" spans="1:7" s="62" customFormat="1" ht="30" customHeight="1" x14ac:dyDescent="0.2">
      <c r="A42" s="102" t="s">
        <v>242</v>
      </c>
      <c r="B42" s="104" t="s">
        <v>243</v>
      </c>
      <c r="C42" s="97" t="s">
        <v>174</v>
      </c>
      <c r="D42" s="58">
        <f>D43+D44+D45+D46+D47+D48+D49+D50+D51</f>
        <v>2344.7251201746985</v>
      </c>
      <c r="E42" s="99">
        <f>E43+E44+E45+E46+E47+E48+E49+E50+E51</f>
        <v>695026.98590999993</v>
      </c>
      <c r="F42" s="105"/>
      <c r="G42" s="96">
        <f t="shared" si="1"/>
        <v>295.42152077008308</v>
      </c>
    </row>
    <row r="43" spans="1:7" ht="102" customHeight="1" x14ac:dyDescent="0.2">
      <c r="A43" s="106"/>
      <c r="B43" s="107" t="s">
        <v>244</v>
      </c>
      <c r="C43" s="108" t="s">
        <v>174</v>
      </c>
      <c r="D43" s="71">
        <v>0</v>
      </c>
      <c r="E43" s="72">
        <v>339001.65454999998</v>
      </c>
      <c r="F43" s="105" t="s">
        <v>245</v>
      </c>
      <c r="G43" s="93"/>
    </row>
    <row r="44" spans="1:7" ht="111" customHeight="1" x14ac:dyDescent="0.2">
      <c r="A44" s="106"/>
      <c r="B44" s="107" t="s">
        <v>246</v>
      </c>
      <c r="C44" s="108"/>
      <c r="D44" s="71">
        <v>0</v>
      </c>
      <c r="E44" s="72">
        <v>108875.74942000001</v>
      </c>
      <c r="F44" s="105" t="s">
        <v>247</v>
      </c>
      <c r="G44" s="93"/>
    </row>
    <row r="45" spans="1:7" ht="35.25" customHeight="1" x14ac:dyDescent="0.2">
      <c r="A45" s="106"/>
      <c r="B45" s="107" t="s">
        <v>248</v>
      </c>
      <c r="C45" s="108" t="s">
        <v>174</v>
      </c>
      <c r="D45" s="71">
        <v>70.98</v>
      </c>
      <c r="E45" s="72">
        <v>39.281950000000002</v>
      </c>
      <c r="F45" s="105" t="s">
        <v>249</v>
      </c>
      <c r="G45" s="93">
        <f t="shared" si="1"/>
        <v>-0.44657720484643559</v>
      </c>
    </row>
    <row r="46" spans="1:7" ht="72" customHeight="1" x14ac:dyDescent="0.2">
      <c r="A46" s="109"/>
      <c r="B46" s="110" t="s">
        <v>250</v>
      </c>
      <c r="C46" s="108" t="s">
        <v>174</v>
      </c>
      <c r="D46" s="71">
        <v>130.96</v>
      </c>
      <c r="E46" s="72">
        <v>4206.8281499999994</v>
      </c>
      <c r="F46" s="105" t="s">
        <v>251</v>
      </c>
      <c r="G46" s="93">
        <f t="shared" si="1"/>
        <v>31.123000534514347</v>
      </c>
    </row>
    <row r="47" spans="1:7" ht="38.25" customHeight="1" x14ac:dyDescent="0.2">
      <c r="A47" s="109"/>
      <c r="B47" s="110" t="s">
        <v>252</v>
      </c>
      <c r="C47" s="108" t="s">
        <v>174</v>
      </c>
      <c r="D47" s="71">
        <v>1000.87</v>
      </c>
      <c r="E47" s="72">
        <v>77.446709999999996</v>
      </c>
      <c r="F47" s="105" t="s">
        <v>253</v>
      </c>
      <c r="G47" s="93">
        <f t="shared" si="1"/>
        <v>-0.92262061006923979</v>
      </c>
    </row>
    <row r="48" spans="1:7" ht="34.5" customHeight="1" x14ac:dyDescent="0.2">
      <c r="A48" s="109"/>
      <c r="B48" s="110" t="s">
        <v>254</v>
      </c>
      <c r="C48" s="108" t="s">
        <v>174</v>
      </c>
      <c r="D48" s="71">
        <v>290.27999999999997</v>
      </c>
      <c r="E48" s="72">
        <v>1330.4827600000001</v>
      </c>
      <c r="F48" s="105" t="s">
        <v>255</v>
      </c>
      <c r="G48" s="93">
        <f t="shared" si="1"/>
        <v>3.5834461898856285</v>
      </c>
    </row>
    <row r="49" spans="1:7" ht="21" customHeight="1" x14ac:dyDescent="0.2">
      <c r="A49" s="109"/>
      <c r="B49" s="110" t="s">
        <v>256</v>
      </c>
      <c r="C49" s="108" t="s">
        <v>174</v>
      </c>
      <c r="D49" s="71">
        <v>318.37</v>
      </c>
      <c r="E49" s="72">
        <v>90.472369999999998</v>
      </c>
      <c r="F49" s="105" t="s">
        <v>257</v>
      </c>
      <c r="G49" s="93">
        <f t="shared" si="1"/>
        <v>-0.71582633413952323</v>
      </c>
    </row>
    <row r="50" spans="1:7" ht="77.25" customHeight="1" x14ac:dyDescent="0.2">
      <c r="A50" s="111"/>
      <c r="B50" s="112" t="s">
        <v>258</v>
      </c>
      <c r="C50" s="113"/>
      <c r="D50" s="114">
        <f>533.29-0.0248798253014684</f>
        <v>533.2651201746985</v>
      </c>
      <c r="E50" s="115">
        <v>241405.07</v>
      </c>
      <c r="F50" s="103" t="s">
        <v>259</v>
      </c>
      <c r="G50" s="93"/>
    </row>
    <row r="51" spans="1:7" ht="24" hidden="1" customHeight="1" x14ac:dyDescent="0.2">
      <c r="A51" s="111"/>
      <c r="B51" s="112"/>
      <c r="C51" s="113"/>
      <c r="D51" s="116"/>
      <c r="E51" s="117"/>
      <c r="F51" s="118"/>
      <c r="G51" s="93"/>
    </row>
    <row r="56" spans="1:7" x14ac:dyDescent="0.2">
      <c r="D56" t="s">
        <v>260</v>
      </c>
      <c r="E56" s="119">
        <v>489511.42323999997</v>
      </c>
    </row>
    <row r="57" spans="1:7" x14ac:dyDescent="0.2">
      <c r="D57" t="s">
        <v>261</v>
      </c>
      <c r="E57" s="119">
        <v>1422675.5965</v>
      </c>
    </row>
  </sheetData>
  <mergeCells count="13">
    <mergeCell ref="F29:F30"/>
    <mergeCell ref="D1:F1"/>
    <mergeCell ref="A2:F2"/>
    <mergeCell ref="A4:A5"/>
    <mergeCell ref="B4:B5"/>
    <mergeCell ref="C4:C5"/>
    <mergeCell ref="D4:E4"/>
    <mergeCell ref="F4:F5"/>
    <mergeCell ref="B27:D27"/>
    <mergeCell ref="A29:A30"/>
    <mergeCell ref="B29:B30"/>
    <mergeCell ref="C29:C30"/>
    <mergeCell ref="D29:E29"/>
  </mergeCells>
  <pageMargins left="0.70866141732283472" right="0.70866141732283472" top="0.74803149606299213" bottom="0.74803149606299213" header="0.31496062992125984" footer="0.31496062992125984"/>
  <pageSetup paperSize="8" scale="3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Астраханьэнерго</vt:lpstr>
      <vt:lpstr>расшифровки</vt:lpstr>
      <vt:lpstr>Астраханьэнерго!Область_печати</vt:lpstr>
      <vt:lpstr>расшифровки!Область_печати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Лаптенок Анна Георгиевна</dc:creator>
  <cp:lastModifiedBy>Лаптенок Анна Георгиевна</cp:lastModifiedBy>
  <dcterms:created xsi:type="dcterms:W3CDTF">2023-03-29T12:42:44Z</dcterms:created>
  <dcterms:modified xsi:type="dcterms:W3CDTF">2023-03-29T12:52:33Z</dcterms:modified>
</cp:coreProperties>
</file>