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Диск D\Раскрытие информации\факт 2022\Публ\"/>
    </mc:Choice>
  </mc:AlternateContent>
  <bookViews>
    <workbookView xWindow="0" yWindow="0" windowWidth="28800" windowHeight="12300"/>
  </bookViews>
  <sheets>
    <sheet name="Астраханьэнерго" sheetId="1" r:id="rId1"/>
    <sheet name="расшифровки" sheetId="2" r:id="rId2"/>
  </sheets>
  <definedNames>
    <definedName name="_xlnm.Print_Area" localSheetId="0">Астраханьэнерго!$A$5:$BV$85</definedName>
    <definedName name="_xlnm.Print_Area" localSheetId="1">расшифровки!$A$1:$F$50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2" l="1"/>
  <c r="G49" i="2"/>
  <c r="G48" i="2"/>
  <c r="G47" i="2"/>
  <c r="G46" i="2"/>
  <c r="G45" i="2"/>
  <c r="E42" i="2"/>
  <c r="D42" i="2"/>
  <c r="D31" i="2" s="1"/>
  <c r="BT45" i="1" s="1"/>
  <c r="BT32" i="1" s="1"/>
  <c r="G41" i="2"/>
  <c r="G40" i="2"/>
  <c r="G36" i="2"/>
  <c r="G35" i="2"/>
  <c r="D35" i="2"/>
  <c r="G34" i="2"/>
  <c r="G33" i="2"/>
  <c r="E31" i="2"/>
  <c r="G23" i="2"/>
  <c r="G21" i="2"/>
  <c r="G20" i="2"/>
  <c r="G19" i="2"/>
  <c r="G18" i="2"/>
  <c r="G17" i="2"/>
  <c r="G16" i="2"/>
  <c r="D15" i="2"/>
  <c r="G15" i="2" s="1"/>
  <c r="G14" i="2"/>
  <c r="D13" i="2"/>
  <c r="D12" i="2" s="1"/>
  <c r="D10" i="2" s="1"/>
  <c r="D11" i="2"/>
  <c r="G11" i="2" s="1"/>
  <c r="D9" i="2"/>
  <c r="D8" i="2"/>
  <c r="G8" i="2" s="1"/>
  <c r="BU68" i="1"/>
  <c r="BU73" i="1" s="1"/>
  <c r="BT68" i="1"/>
  <c r="BT73" i="1" s="1"/>
  <c r="BU63" i="1"/>
  <c r="BT63" i="1"/>
  <c r="BU58" i="1"/>
  <c r="BT58" i="1"/>
  <c r="BU53" i="1"/>
  <c r="BT50" i="1"/>
  <c r="BW49" i="1"/>
  <c r="BW48" i="1"/>
  <c r="BW44" i="1"/>
  <c r="BW43" i="1"/>
  <c r="BU42" i="1"/>
  <c r="BW41" i="1"/>
  <c r="BW40" i="1"/>
  <c r="BW38" i="1"/>
  <c r="BW37" i="1"/>
  <c r="BW36" i="1"/>
  <c r="BW29" i="1"/>
  <c r="BW27" i="1"/>
  <c r="BW26" i="1"/>
  <c r="BU47" i="1"/>
  <c r="BW24" i="1"/>
  <c r="BW23" i="1"/>
  <c r="BT47" i="1"/>
  <c r="BW22" i="1"/>
  <c r="BT21" i="1"/>
  <c r="BT19" i="1"/>
  <c r="BW19" i="1" s="1"/>
  <c r="G42" i="2" l="1"/>
  <c r="BU45" i="1"/>
  <c r="BW45" i="1" s="1"/>
  <c r="G31" i="2"/>
  <c r="BW47" i="1"/>
  <c r="G13" i="2"/>
  <c r="E12" i="2"/>
  <c r="G12" i="2" s="1"/>
  <c r="BU21" i="1"/>
  <c r="BW25" i="1"/>
  <c r="BW30" i="1"/>
  <c r="BW33" i="1"/>
  <c r="BW42" i="1"/>
  <c r="D7" i="2"/>
  <c r="D6" i="2" s="1"/>
  <c r="BT31" i="1" s="1"/>
  <c r="BT28" i="1" s="1"/>
  <c r="BT20" i="1" s="1"/>
  <c r="G9" i="2"/>
  <c r="G32" i="2"/>
  <c r="BU50" i="1"/>
  <c r="BW50" i="1" s="1"/>
  <c r="BU32" i="1" l="1"/>
  <c r="BW32" i="1" s="1"/>
  <c r="E10" i="2"/>
  <c r="BW21" i="1"/>
  <c r="BW46" i="1"/>
  <c r="G10" i="2" l="1"/>
  <c r="E7" i="2"/>
  <c r="G7" i="2" l="1"/>
  <c r="E6" i="2"/>
  <c r="BU31" i="1" l="1"/>
  <c r="BW31" i="1" l="1"/>
  <c r="BU28" i="1"/>
  <c r="BW28" i="1" l="1"/>
  <c r="BU20" i="1"/>
  <c r="BW20" i="1" l="1"/>
</calcChain>
</file>

<file path=xl/sharedStrings.xml><?xml version="1.0" encoding="utf-8"?>
<sst xmlns="http://schemas.openxmlformats.org/spreadsheetml/2006/main" count="388" uniqueCount="263">
  <si>
    <t>Приложение 2</t>
  </si>
  <si>
    <t>к приказу Федеральной службы по тарифам</t>
  </si>
  <si>
    <t>от 24 октября 2014 г. № 1831-э</t>
  </si>
  <si>
    <t>Форма раскрытия информации о структуре и объемах затрат</t>
  </si>
  <si>
    <t>на оказание услуг по передаче электрической энергии сетевыми</t>
  </si>
  <si>
    <t>организациями, регулирование деятельности которых осуществляется</t>
  </si>
  <si>
    <t>методом долгосрочной индексации необходимой валовой выручки</t>
  </si>
  <si>
    <t>Наименование организации:</t>
  </si>
  <si>
    <t>филиал ПАО "Россети Юг" - "Астраханьэнерго"</t>
  </si>
  <si>
    <t>ИНН:</t>
  </si>
  <si>
    <t>КПП:</t>
  </si>
  <si>
    <t>Долгосрочный период регулирования:</t>
  </si>
  <si>
    <t>2018</t>
  </si>
  <si>
    <t>-</t>
  </si>
  <si>
    <t>2022</t>
  </si>
  <si>
    <t xml:space="preserve"> гг.</t>
  </si>
  <si>
    <t>№ п/п</t>
  </si>
  <si>
    <t>Показатель</t>
  </si>
  <si>
    <t>Ед. изм.</t>
  </si>
  <si>
    <t>Примечание ****</t>
  </si>
  <si>
    <t>план**</t>
  </si>
  <si>
    <t>факт ***</t>
  </si>
  <si>
    <t>I</t>
  </si>
  <si>
    <t>Структура затрат</t>
  </si>
  <si>
    <t>х</t>
  </si>
  <si>
    <t>1</t>
  </si>
  <si>
    <t>Необходимая валовая выручка на содержание</t>
  </si>
  <si>
    <t>тыс. руб.</t>
  </si>
  <si>
    <t>1.1</t>
  </si>
  <si>
    <t>Подконтрольные расходы, всего</t>
  </si>
  <si>
    <t>1.1.1</t>
  </si>
  <si>
    <t>Материальные расходы, всего</t>
  </si>
  <si>
    <t>1.1.1.1</t>
  </si>
  <si>
    <t>в том числе на сырье, материалы, запасные части, инструмент, топливо</t>
  </si>
  <si>
    <t>Рост затрат связан  в основном с  удорожанием стоимости ГСМ в связи с изменением внешних условий функционирования российской экономики и условий поставки.</t>
  </si>
  <si>
    <t>1.1.1.2</t>
  </si>
  <si>
    <t>на ремонт</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</si>
  <si>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</si>
  <si>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</si>
  <si>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 xml:space="preserve">Экономия расходов обусловлена выполнением части ремонтной программы хозяйственным способом, а так же экономией ввиду проведения закупочных процедур. Проведение ремонтов осуществлялось исходя из фактического состояния оборудования. </t>
  </si>
  <si>
    <t>1.1.1.3.1</t>
  </si>
  <si>
    <t>в том числе на ремонт</t>
  </si>
  <si>
    <t>1.1.2</t>
  </si>
  <si>
    <t>Фонд оплаты труда</t>
  </si>
  <si>
    <t>Экономия расходов в основном связана с текучестью кадров</t>
  </si>
  <si>
    <t>1.1.2.1</t>
  </si>
  <si>
    <t>1.1.3</t>
  </si>
  <si>
    <t>Прочие подконтрольные расходы (с расшифровкой)</t>
  </si>
  <si>
    <t>1.1.3.1</t>
  </si>
  <si>
    <t>в том числе прибыль на социальное развитие (включая социальные выплаты)</t>
  </si>
  <si>
    <t xml:space="preserve">При тарифном регулировании не учтены следующие заявленные Обществом расходы: 
- компенсация (оплата) расходов по приобретению путевок работникам;  
- выплаты социального характера пенсионерам и сторонним лицам;
- материальная помощь всех видов работников. </t>
  </si>
  <si>
    <t>1.1.3.2</t>
  </si>
  <si>
    <t>в том числе транспортные услуги</t>
  </si>
  <si>
    <t>Превышение за счет не учтенных при тарифном регулировании услуг аренды транспорта для перевозки оборудования при устранении аварийных ситуаций, а также увеличение колличества паромных переправ</t>
  </si>
  <si>
    <t>1.1.3.3</t>
  </si>
  <si>
    <t>в том числе прочие расходы (с расшифровкой)****</t>
  </si>
  <si>
    <t>1.2</t>
  </si>
  <si>
    <t>Неподконтрольные расходы, включенные в НВВ, всего</t>
  </si>
  <si>
    <t>1.2.1</t>
  </si>
  <si>
    <t>Оплата услуг ПАО "ФСК ЕЭС"</t>
  </si>
  <si>
    <t>Увеличение затрат связано с увеличением объема потерь в сетях ЕНЭС в результате увеличения сальдо перетока в сетях ЕНЭС по факту 2022 года</t>
  </si>
  <si>
    <t>1.2.2</t>
  </si>
  <si>
    <t>Расходы на оплату технологического присоединения к сетям смежной сетевой организации</t>
  </si>
  <si>
    <t>1.2.3</t>
  </si>
  <si>
    <t>Плата за аренду имущества</t>
  </si>
  <si>
    <t xml:space="preserve">Факт отражен в соответствии с данными бухгалтерского учета. Снижение расходов на аренду преимущественно за счет применения ФСБУ 25/2018 «Бухгалтерский учет аренды» с 01.01.2022.  
В соответствии с письмом ФАС России от 05.08.2022 № МШ/74227/22 расходы на аренду помещений, транспорта и земельных участков определяются на основе заключенных договоров в результате конкурсных процедур (без учета ФСБУ 25/2018). </t>
  </si>
  <si>
    <t>1.2.4</t>
  </si>
  <si>
    <t>отчисления на социальные нужды</t>
  </si>
  <si>
    <t>1.2.5</t>
  </si>
  <si>
    <t>расходы на возврат и обслуживание долгосрочных заемных средств, направляемых на финансирование капитальных вложений</t>
  </si>
  <si>
    <t>1.2.6</t>
  </si>
  <si>
    <t>амортизация</t>
  </si>
  <si>
    <t>Факт отражен в соответствии с данными бухгалтерского учета. Согласно новым страндартам ФСБУ  6/2020, 26/2020, 27/2021  в бухгалтерском учете в составе расходов на амортизацию  отражены затраты по долгосрочным договорам аренды. Сумма затрат по долгосрочным договорам аренды, отнесенная на услуги по передаче электроэнергии, за 2022 год составила 6 325,30 тыс. руб.  
В ТБР 2022 учтена амортизация исходя из фактических данных за 2020 год. По факту затраты на амортизацию учитывают изменение стоимости производственных фондов с учетом реализации инвестиционной программы в течение 2021 и 2022 годов.</t>
  </si>
  <si>
    <t>1.2.7</t>
  </si>
  <si>
    <t>прибыль на капитальные вложения</t>
  </si>
  <si>
    <t>1.2.8</t>
  </si>
  <si>
    <t>налог на прибыль</t>
  </si>
  <si>
    <t>1.2.9</t>
  </si>
  <si>
    <t>прочие налоги</t>
  </si>
  <si>
    <t>Снижение затрат связано со снижением затрат по налогу на имущество. На основании решения суда в пользу ПАО " Россети Юг" ряд объктов исключен из налогооблагаемой базы по расчету налога на имущество.</t>
  </si>
  <si>
    <t>1.2.10</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</si>
  <si>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</si>
  <si>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 xml:space="preserve">В ТБР 2022 года учтена сумма выпадающих, сложившихся по факту 2020 г. в размере 45 592,69 тыс. руб. 
По факту выпадающие доходы филиала «Астраханьэнерго» за 2022 год от платы за технологическое присоединение составили 278 589,08 тыс. руб., из них выпадающие от платы за технологическое присоединение энергопринимающих устройств максимальной присоединенной мощностью, не превышающей 15 кВт включительно, составили 209 251,88 тыс. руб., в том числе 72 871,9 тыс.руб. на организационно-технические мероприятия и 136 379,98 тыс.руб инвестиционная составляющая, и 69 337,20 тыс. руб., связанные с осуществлением технологического присоединения энергопринимающих устройств максимальной мощностью до 150 кВт. Также в факте 2022 года учтена сумма выпадающих доходов по итогам 2020 года, учтенная при тарифном регулировании на 2022 год в сумме 45 592,69 тыс. руб. </t>
  </si>
  <si>
    <t>1.2.10.1</t>
  </si>
  <si>
    <t>Справочно: "Количество льготных технологических присоединений"</t>
  </si>
  <si>
    <t>ед.</t>
  </si>
  <si>
    <t>1.2.11</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</si>
  <si>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</si>
  <si>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1.2.12</t>
  </si>
  <si>
    <t>прочие неподконтрольные расходы (с расшифровкой)</t>
  </si>
  <si>
    <t>По факту учтены: убытки прошлых лет, выявленные в отчетном периоде, резервы по условным обязательствам и сомнительным долгам.</t>
  </si>
  <si>
    <t>1.3</t>
  </si>
  <si>
    <t>недополученный по независящим причинам доход (+)/избыток средств, полученный в предыдущем периоде регулирования (-)</t>
  </si>
  <si>
    <t>По факту отражен финансовый результат за 2022 год за вычетом расходов по п. 1.2.10., налога на прибыль в соответствии с декларацией, а также прочих доходов. 
По ТБР отражен возврат сглаживания, возмещение убытков прошлых лет и корректировки НВВ по надежности и качеству, на основе фактических данных.</t>
  </si>
  <si>
    <t>II</t>
  </si>
  <si>
    <t>Справочно: расходы на ремонт, всего (пункт 1.1.1.2 + пункт 1.1.2.1 + пункт 1.1.3.1)</t>
  </si>
  <si>
    <t>III</t>
  </si>
  <si>
    <t>Необходимая валовая выручка на оплату технологического расхода (потерь) электроэнергии</t>
  </si>
  <si>
    <t>Справочно:
Объем технологических потерь</t>
  </si>
  <si>
    <t>МВт∙ч</t>
  </si>
  <si>
    <t>Справочно:
Цена покупки электрической энергии сетевой организацией в целях компенсации технологического расхода электрической энергии</t>
  </si>
  <si>
    <t>IV</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</si>
  <si>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</si>
  <si>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общее количество точек подключения на конец года</t>
  </si>
  <si>
    <t>шт.</t>
  </si>
  <si>
    <t>Х</t>
  </si>
  <si>
    <t xml:space="preserve">Указано максимальное количество точек подключения за 2022 год. </t>
  </si>
  <si>
    <t>2</t>
  </si>
  <si>
    <t>Трансформаторная мощность подстанций, всего</t>
  </si>
  <si>
    <t>МВа</t>
  </si>
  <si>
    <t>2.1.</t>
  </si>
  <si>
    <t>в том числе трансформаторная мощность подстанций на ВН</t>
  </si>
  <si>
    <t>2.2.</t>
  </si>
  <si>
    <t>в том числе транформаторная мощность подстанций на СН1</t>
  </si>
  <si>
    <t>2.3.</t>
  </si>
  <si>
    <t>в том числе транформаторная мощность подстанций на СН2</t>
  </si>
  <si>
    <t>2.4.</t>
  </si>
  <si>
    <t>в том числе транформаторная мощность подстанций на НН</t>
  </si>
  <si>
    <t>3</t>
  </si>
  <si>
    <t>Количество условных единиц по линиям электропередач, всего</t>
  </si>
  <si>
    <t>у.е.</t>
  </si>
  <si>
    <t>3.1.</t>
  </si>
  <si>
    <t>в том числе количество условных единиц по линиям электропередач на ВН</t>
  </si>
  <si>
    <t>3.2.</t>
  </si>
  <si>
    <t>в том числе количество условных единиц по линиям электропередач на СН1</t>
  </si>
  <si>
    <t>3.3.</t>
  </si>
  <si>
    <t>в том числе количество условных единиц по линиям электропередач на СН2</t>
  </si>
  <si>
    <t>3.4.</t>
  </si>
  <si>
    <t>в том числе количество условных единиц по линиям электропередач на НН</t>
  </si>
  <si>
    <t>4</t>
  </si>
  <si>
    <t>Количество условных единиц по подстанциям, всего</t>
  </si>
  <si>
    <t>4.1.</t>
  </si>
  <si>
    <t>в том числе количество условных единиц по подстанциям на ВН</t>
  </si>
  <si>
    <t>4.2.</t>
  </si>
  <si>
    <t>в том числе количество условных единиц по подстанциям на СН1</t>
  </si>
  <si>
    <t>4.3.</t>
  </si>
  <si>
    <t>в том числе количество условных единиц по подстанциям на СН2</t>
  </si>
  <si>
    <t>4.4.</t>
  </si>
  <si>
    <t>в том числе количество условных единиц по подстанциям на НН</t>
  </si>
  <si>
    <t>5</t>
  </si>
  <si>
    <t>Длина линий электропередач, всего</t>
  </si>
  <si>
    <t>км</t>
  </si>
  <si>
    <t>5.1.</t>
  </si>
  <si>
    <t>в том числе длина линий электропередач на ВН</t>
  </si>
  <si>
    <t>5.2.</t>
  </si>
  <si>
    <t>в том числе длина линий электропередач на СН1</t>
  </si>
  <si>
    <t>5.3.</t>
  </si>
  <si>
    <t>в том числе длина линий электропередач на СН2</t>
  </si>
  <si>
    <t>5.4.</t>
  </si>
  <si>
    <t>в том числе длина линий электропередач на НН</t>
  </si>
  <si>
    <t>6</t>
  </si>
  <si>
    <t>Доля кабельных линий электропередач</t>
  </si>
  <si>
    <t>%</t>
  </si>
  <si>
    <t>7</t>
  </si>
  <si>
    <t>Ввод в эксплуатацию новых объектов электросетевого комплекса на конец года</t>
  </si>
  <si>
    <t>По факту учтены объемы, связанные с установкой приборов учета и их интеграции в систему сбора и передачи данных, в рамках выполнения положений Федерального закона № 522-ФЗ.</t>
  </si>
  <si>
    <t>7.1</t>
  </si>
  <si>
    <t>в том числе за счет платы за технологическое присоединение</t>
  </si>
  <si>
    <t>8</t>
  </si>
  <si>
    <t xml:space="preserve">норматив технологического расхода (потерь) электрической энергии, установленный Минэнерго России </t>
  </si>
  <si>
    <t>Нормативы потерь по уровням рассчитаны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 216</t>
  </si>
  <si>
    <t>Примечание:</t>
  </si>
  <si>
    <r>
      <t>_____</t>
    </r>
    <r>
      <rPr>
        <sz val="10"/>
        <rFont val="Times New Roman"/>
        <family val="1"/>
        <charset val="204"/>
      </rPr>
      <t>*</t>
    </r>
    <r>
      <rPr>
        <sz val="10"/>
        <color indexed="9"/>
        <rFont val="Times New Roman"/>
        <family val="1"/>
        <charset val="204"/>
      </rPr>
      <t>_</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</si>
  <si>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charset val="204"/>
      </rPr>
      <t>**</t>
    </r>
    <r>
      <rPr>
        <sz val="10"/>
        <color indexed="9"/>
        <rFont val="Times New Roman"/>
        <family val="1"/>
        <charset val="204"/>
      </rPr>
      <t>_</t>
    </r>
    <r>
      <rPr>
        <sz val="10"/>
        <rFont val="Times New Roman"/>
        <family val="1"/>
        <charset val="204"/>
      </rPr>
      <t xml:space="preserve">Информация о плановых затратах на оказание регулируемых услуг указана с учетом исполнения Предписания ФАС России от 10.02.2023 № СП/9713/33 </t>
    </r>
  </si>
  <si>
    <r>
      <t>_____</t>
    </r>
    <r>
      <rPr>
        <sz val="10"/>
        <rFont val="Times New Roman"/>
        <family val="1"/>
        <charset val="204"/>
      </rPr>
      <t>***</t>
    </r>
    <r>
      <rPr>
        <sz val="10"/>
        <color indexed="9"/>
        <rFont val="Times New Roman"/>
        <family val="1"/>
        <charset val="204"/>
      </rPr>
      <t>_</t>
    </r>
    <r>
      <rPr>
        <sz val="10"/>
        <rFont val="Times New Roman"/>
        <family val="1"/>
        <charset val="204"/>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 а также с учетом исполнения Предписания ФАС России от 10.02.2023 № СП/9713/33.</t>
    </r>
  </si>
  <si>
    <r>
      <t>_____</t>
    </r>
    <r>
      <rPr>
        <sz val="10"/>
        <rFont val="Times New Roman"/>
        <family val="1"/>
        <charset val="204"/>
      </rPr>
      <t>****</t>
    </r>
    <r>
      <rPr>
        <sz val="10"/>
        <color indexed="9"/>
        <rFont val="Times New Roman"/>
        <family val="1"/>
        <charset val="204"/>
      </rPr>
      <t>_</t>
    </r>
    <r>
      <rPr>
        <sz val="10"/>
        <rFont val="Times New Roman"/>
        <family val="1"/>
        <charset val="204"/>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</si>
  <si>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</si>
  <si>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t>Расшифровка статьи 1.1.3.3. "прочие расходы" (подконтрольные)</t>
  </si>
  <si>
    <t>Ед.изм.</t>
  </si>
  <si>
    <t xml:space="preserve">Примечание </t>
  </si>
  <si>
    <t>план</t>
  </si>
  <si>
    <t>факт</t>
  </si>
  <si>
    <t>1.</t>
  </si>
  <si>
    <t>Прочие расходы, всего, в том числе:</t>
  </si>
  <si>
    <t>тыс.руб.</t>
  </si>
  <si>
    <t>1.1.</t>
  </si>
  <si>
    <t>Оплата работ и услуг сторонних организаций</t>
  </si>
  <si>
    <t>1.1.1.</t>
  </si>
  <si>
    <t xml:space="preserve">Расходы на услуги связи, вневедомственной охраны </t>
  </si>
  <si>
    <t>1.1.2.</t>
  </si>
  <si>
    <t>Расходы на юридические,  информационные, аудиторские, консультационные услуги</t>
  </si>
  <si>
    <t>При тарифном регулировании учтены расходы на услуги нотариуса и на разработку стандартов предприятия в сфере безопасности производственной деятельности и производственных процессов. По факту  отражены расходы на услуги нотариуса и услуги консультационные  по управлению персоналом и оргпроектированию (услуги по проведению независимой оценки квалификации, услуги по разработке и проведению развивающих и оценочных мероприятий для сотрудников кадровых резервов)</t>
  </si>
  <si>
    <t>1.1.3.</t>
  </si>
  <si>
    <t>Прочие услуги сторонних организаций</t>
  </si>
  <si>
    <t>1.1.3.1.</t>
  </si>
  <si>
    <t xml:space="preserve">   Расходы на охрану и пожарную безопасность, автомойку, автостоянку, тех.осмотр и перерегистрацию транспорта</t>
  </si>
  <si>
    <t>1.1.3.2.</t>
  </si>
  <si>
    <t xml:space="preserve">   Услуги по управлению </t>
  </si>
  <si>
    <t>ПАО "Россети Юг</t>
  </si>
  <si>
    <t xml:space="preserve">При тарифном регулировании частично учтены расходы на ФОТ (исходя из численности 27,64 чел.) и  прочие расходы для обеспечения деятельности исполнительного аппарата. </t>
  </si>
  <si>
    <t>ПАО "Россети "</t>
  </si>
  <si>
    <t xml:space="preserve">По плану отражены расходы на услуги ПАО "Россети" с учетом исполнения Предписания ФАС России от 10.02.2023 № СП/9713/33.
По факту отражены расходы исходя из фактической стоимости по договору и доли отнесения расходов на филиал. </t>
  </si>
  <si>
    <t>1.1.3.4.</t>
  </si>
  <si>
    <t xml:space="preserve">   Услуги СМИ, типографии</t>
  </si>
  <si>
    <t>По плану отражены расходы без учета затрат на услуги СМИ (405,10 тыс. руб.) в соответствии с Предписанием ФАС России от 10.02.2023 № СП/9713/33.
Фактические расходы за 2022 год учитывают расходы на услуги СМИ в сумме 514,41 тыс. руб.</t>
  </si>
  <si>
    <t>1.1.3.5.</t>
  </si>
  <si>
    <t xml:space="preserve">   Услуги сторонних организаций - другие (в т.ч. метеосправка, услуги сертификации и контроля качества)</t>
  </si>
  <si>
    <t>При тарифном регулировании заявленные обществом расходы учтены не в полном объеме. 
По факту отражены услуги по сертификации систем менеджмента, услуги по разработке и техническому обслуживанию интерактивных сервисов и личного кабинета потребителя, услуги единого контакт-центра по приему и обработке обращений, не учтенные при тарифном регулировании на 2022 год.</t>
  </si>
  <si>
    <t>1.2.</t>
  </si>
  <si>
    <t>Расходы на командировки и представительские</t>
  </si>
  <si>
    <t>При тарифном регулировании заявленные обществом расходы учтены не в полном объеме. 
Увеличение расходов связано с исполнением приказа ПАО «Россети Юг» от 30.08.2022 № 490 «О проведении технического аудита электросетевых объектов, включенных в программу повышения надежности электросетевого комплекса филиала ПАО «Россети Юг»-«Астраханьэнерго» с выездом командированного персонала АО «Техническая инспекция ЕЭС», филиала ПАО «Россети»-«Центр технического надзора» и филиалов ПАО «Россети Юг»-«Ростовэнерго», «Волгоградэнерго» (авизо),  выполнением программы по снижению уровня потерь по эксплуатации приборов учета электроэнергии потребителей, проведения КСП ФЛ/ЮЛ в КРЭС, ПРЭС, ЦРЭС, а также в связи с не запланированными поездками управления по ПБ, ОТ и ПКв  г. Москва для участия в Международной выставке и форуме «Безопасность и охрана труда», г. Сочи для участия во всероссийской неделе охраны труда, г. Самара для участия в стратегической сессии внедрению концепции нулевого травматизма.</t>
  </si>
  <si>
    <t>1.3.</t>
  </si>
  <si>
    <t>Расходы на подготовку кадров</t>
  </si>
  <si>
    <t>Рост затрат связан с производственной необходимостью профессиональной подготовки персонала с целью обеспечения соответствия работников профессиональным стандартам, а также в связи с вступлением в силу Нового порядка обучения по охране труда и проверки знания требований охраны труда (Постановление Правительства РФ от 24.12.2021 N 2464 "О порядке обучения по охране труда и проверки знания требований охраны труда") проведено обучение работников филиала требованиям охраны труда в ЧУ ДО "МЭИ Юга" </t>
  </si>
  <si>
    <t>1.4.</t>
  </si>
  <si>
    <t>Расходы на обеспечение нормальных условий труда и мер по технике безопасности</t>
  </si>
  <si>
    <t>Рост затрат связан с увеличением стоимости услуг на проведение специальной оценки условий труда и периодического медицинского осмотра</t>
  </si>
  <si>
    <t>1.5.</t>
  </si>
  <si>
    <t>Расходы на страхование</t>
  </si>
  <si>
    <t>При тарифном регулировании не учтены расходы на добровольное медицинское страхование. По факту 2022 года 11 745,18 тыс.руб. было израсходовано на ДМС.</t>
  </si>
  <si>
    <t>1.6.</t>
  </si>
  <si>
    <t>Электроэнергия на хоз. нужды</t>
  </si>
  <si>
    <t xml:space="preserve">Снижение затрат связано с выполнением мероприятий по энергосбережению. </t>
  </si>
  <si>
    <t>1.7.</t>
  </si>
  <si>
    <t>Оплата 2-х дней нетрудоспособности</t>
  </si>
  <si>
    <t xml:space="preserve">При тарифном регулировании расходы по данной статье не были учтены. </t>
  </si>
  <si>
    <t>1.8.</t>
  </si>
  <si>
    <t xml:space="preserve">Другие прочие расходы (услуги СМИ, приобретение литературы, охрана окружающей среды, предрейсовый медосмотр, почтово-телеграфные расходы, канцелярские расходы, затраты на информационные технологии и т.д.). </t>
  </si>
  <si>
    <t>Расшифровка статьи 1.2.12. "Прочие неподконтрольные расходы"</t>
  </si>
  <si>
    <t>Наименование</t>
  </si>
  <si>
    <t>Примечания</t>
  </si>
  <si>
    <t>План</t>
  </si>
  <si>
    <t>Факт</t>
  </si>
  <si>
    <t xml:space="preserve">1. </t>
  </si>
  <si>
    <t>Прочие неподконтрольные расходы</t>
  </si>
  <si>
    <t>Проценты по кредитам и займам</t>
  </si>
  <si>
    <t>При тарифном регулировании расходы приняты исходя из остатка экономически обоснованных затрат, переносимых на последующие периоды регулирования,   с учетом поэтапного возврата  в 2019-2021 годах и плановых процентных ставок по кредитам и займам.
Факт отражен в соответствии с данными бухгалтерского учета согласно новым стандартам ФСБУ. По факту указано сальдо расходов по величина процентов к уплате по кредитам и займам в размере 970 792,02 тыс. рублей с учетом процентов ППА в размере 1 677,17 тыс. рублей за вычетом процентов к получению в размере 49 440,21 тыс. рублей.</t>
  </si>
  <si>
    <t>Расходы на управление капиталом (межевание, кадастровый учет)</t>
  </si>
  <si>
    <t>При тарифном регулировании учтены затраты на установление охранных зон, гос.регистрацию и оценку имущества. По факту дополнительно учтены расходы на межевание земельных участков (на основании актов выполненных работ).</t>
  </si>
  <si>
    <t>Услуги по передаче электроэнергии через сети сторонних организаций (ТСО)</t>
  </si>
  <si>
    <t>Услуги коммунального хозяйства, тепловая на производственные и хозяйственные нужды</t>
  </si>
  <si>
    <t>Концессионная плата</t>
  </si>
  <si>
    <t>Выплаты членам Совета директоров и Ревизионной комиссии</t>
  </si>
  <si>
    <t>Расходы  на выполнение мероприятий, предусмотренных п.5ст.37 №35-ФЗ: обязанностей ТСО по обеспечению коммерческого учета элекроэнергии, не относящиеся к капитальным вложениям (расходы связанные с интеллектуальными системами учета электроэнергии по ФЗ №522-ФЗ от 27.12.2018г) (обменные фонды по ПУ)</t>
  </si>
  <si>
    <t xml:space="preserve">Реализация мероприятий по исполнению требований Федерального закона от 27.12.2018 № 522-ФЗ. При тарифном регулировании не были учтены. </t>
  </si>
  <si>
    <t>Расходы на мероприятия по COVID-19</t>
  </si>
  <si>
    <t xml:space="preserve">Исполнение мероприятий по снижению рисков распространения COVID-19 не было учтено при тарифном регулировании. </t>
  </si>
  <si>
    <t>1.9.</t>
  </si>
  <si>
    <t>Резерв по сомнительным долгам по п. 30 ПП. 1178</t>
  </si>
  <si>
    <t xml:space="preserve">При тарифном регулировании резерв по сомнительным долгам определен исходя из положений пункта 30 ППРФ 1178 как 1,5 процента валовой выручки от оказания услуг по передаче электрической энергии потребителям, у которых заключены прямые договоры на оказание услуг по передаче электрической энергии. По факту увеличение резерва по сомнительным долгам вызвано увеличением полезного отпуска по данным потребителям. </t>
  </si>
  <si>
    <t>1.10.</t>
  </si>
  <si>
    <t>Снижение затрат связано с улучшением эпидемиологической ситуации</t>
  </si>
  <si>
    <t>1.12.</t>
  </si>
  <si>
    <t xml:space="preserve">Прочие расходы , в том числе: </t>
  </si>
  <si>
    <t>Сальдо прибыли/убытка прошлых лет</t>
  </si>
  <si>
    <t>Отражены сальдированные убытки прошлых лет (2012-2021гг.), выявленные в отчетном периоде сложившиеся в основном за счет корректировки ранее начисленной выручки за оказанные филиалом «Астраханьэнерго» услуги по передаче электроэнергии потребителям ПАО «АЭСК» на основании всупивших в законную силу решений судов различных инстанций</t>
  </si>
  <si>
    <t>Сальдо Резерв под условные факты хоз.деятельности ( условные обязательства)</t>
  </si>
  <si>
    <t>Отражены сальдированные расходы на резервы по условным обязательствам, включающие в себя начисление оценочных обязательств в основном по судебным разбирательствам, предъявленным к филилиалу "Астраханьэнерго" со стороны ПАО "АЭСК" в части разногласий по объему оказанных услуг по передаче электроэнергии и объему потерь</t>
  </si>
  <si>
    <t>Оплата услуг кредитных организаций</t>
  </si>
  <si>
    <t xml:space="preserve">Экономия по данной статье сложилась за счет перевода денежных средств в другие банковские системы </t>
  </si>
  <si>
    <t>Государственная пошлина и прочие сборы</t>
  </si>
  <si>
    <t xml:space="preserve">При тарифном регулировании учтены только расходы на госпошлины, уплачиваемые за предоставление сведений из государственных реестров.
По факту отражены расходы на госпошлины по хозяйственным договорам за рассмотрение исковых заявлений
</t>
  </si>
  <si>
    <t>Расходы по проведению совещаний, семинаров, конкурсов</t>
  </si>
  <si>
    <t>В 2022 году не проводились отраслевые соревнования ремонтного персонала ДЗО ПАО "Россети"</t>
  </si>
  <si>
    <t>Вода питьевая</t>
  </si>
  <si>
    <t xml:space="preserve">При тарифном регулировании заявленные Обществом расходы учтены не в полном объеме. </t>
  </si>
  <si>
    <t>Затраты на технологический и ценовой аудит</t>
  </si>
  <si>
    <t>Исходя из фактического объема выполненных работ</t>
  </si>
  <si>
    <t>Прочие</t>
  </si>
  <si>
    <t>Отражены расходы по стаьям "Штрафы, пени, неустойки", "Фонд заработной платы непроизводственного характера", "Убытки от хищений недостач", "Содержание социальной сферы за счет прибыли", "Страховые взносы" и т.п.</t>
  </si>
  <si>
    <t>прочие расх.</t>
  </si>
  <si>
    <t>прочие доходы</t>
  </si>
  <si>
    <t>Налог на прибыль распределен на филиал в соответствии с Положением по управленческому учету ПАО "МРСК Юга", утвержденным приказом ПАО "МРСК Юга" от 30.11.2017 № 865. В соответствии с п.20 Основ ценообразования включает  величину текущего налога на прибыль, относимую по данным раздельного учета к деятельности по оказанию услуг по передаче электрической энергии и осуществлению технологического присоединения к электрическим сетям.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</si>
</sst>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р_._-;\-* #,##0.00_р_._-;_-* &quot;-&quot;??_р_._-;_-@_-"/>
    <numFmt numFmtId="166" formatCode="_-* #,##0.00\ _₽_-;\-* #,##0.00\ _₽_-;_-* &quot;-&quot;??\ _₽_-;_-@_-"/>
    <numFmt numFmtId="167" formatCode="0.0%"/>
    <numFmt numFmtId="168" formatCode="#,##0.0000"/>
    <numFmt numFmtId="169" formatCode="_-* #,##0_р_._-;\-* #,##0_р_._-;_-* &quot;-&quot;??_р_._-;_-@_-"/>
    <numFmt numFmtId="170" formatCode="0.0000000"/>
  </numFmts>
  <fonts count="29" x14ac:knownFonts="1">
    <font>
      <sz val="10"/>
      <name val="Arial Cyr"/>
      <charset val="204"/>
    </font>
    <font>
      <sz val="10"/>
      <name val="Arial Cyr"/>
      <charset val="204"/>
    </font>
    <font>
      <sz val="10"/>
      <name val="Times New Roman"/>
      <family val="1"/>
      <charset val="204"/>
    </font>
    <font>
      <sz val="11"/>
      <name val="Times New Roman"/>
      <family val="1"/>
      <charset val="204"/>
    </font>
    <font>
      <b/>
      <sz val="12"/>
      <name val="Times New Roman"/>
      <family val="1"/>
      <charset val="204"/>
    </font>
    <font>
      <sz val="12"/>
      <name val="Times New Roman"/>
      <family val="1"/>
      <charset val="204"/>
    </font>
    <font>
      <sz val="10.5"/>
      <name val="Times New Roman"/>
      <family val="1"/>
      <charset val="204"/>
    </font>
    <font>
      <sz val="9"/>
      <name val="Times New Roman"/>
      <family val="1"/>
      <charset val="204"/>
    </font>
    <font>
      <b/>
      <sz val="10.5"/>
      <name val="Times New Roman"/>
      <family val="1"/>
      <charset val="204"/>
    </font>
    <font>
      <b/>
      <sz val="9"/>
      <name val="Times New Roman"/>
      <family val="1"/>
      <charset val="204"/>
    </font>
    <font>
      <i/>
      <sz val="10.5"/>
      <name val="Times New Roman"/>
      <family val="1"/>
      <charset val="204"/>
    </font>
    <font>
      <i/>
      <sz val="10"/>
      <color indexed="8"/>
      <name val="Times New Roman"/>
      <family val="1"/>
      <charset val="204"/>
    </font>
    <font>
      <sz val="9"/>
      <color indexed="8"/>
      <name val="Times New Roman"/>
      <family val="1"/>
      <charset val="204"/>
    </font>
    <font>
      <sz val="10"/>
      <color indexed="9"/>
      <name val="Times New Roman"/>
      <family val="1"/>
      <charset val="204"/>
    </font>
    <font>
      <sz val="11"/>
      <color indexed="8"/>
      <name val="Times New Roman"/>
      <family val="1"/>
      <charset val="204"/>
    </font>
    <font>
      <sz val="12"/>
      <name val="Arial Cyr"/>
      <charset val="204"/>
    </font>
    <font>
      <b/>
      <sz val="14"/>
      <color indexed="8"/>
      <name val="Times New Roman"/>
      <family val="1"/>
      <charset val="204"/>
    </font>
    <font>
      <sz val="16"/>
      <color indexed="8"/>
      <name val="Times New Roman"/>
      <family val="1"/>
      <charset val="204"/>
    </font>
    <font>
      <b/>
      <sz val="12"/>
      <color indexed="8"/>
      <name val="Times New Roman"/>
      <family val="1"/>
      <charset val="204"/>
    </font>
    <font>
      <sz val="14"/>
      <color indexed="8"/>
      <name val="Times New Roman"/>
      <family val="1"/>
      <charset val="204"/>
    </font>
    <font>
      <sz val="8"/>
      <name val="Arial"/>
      <family val="2"/>
      <charset val="204"/>
    </font>
    <font>
      <sz val="14"/>
      <name val="Times New Roman"/>
      <family val="1"/>
      <charset val="204"/>
    </font>
    <font>
      <i/>
      <sz val="14"/>
      <color indexed="8"/>
      <name val="Times New Roman"/>
      <family val="1"/>
      <charset val="204"/>
    </font>
    <font>
      <sz val="14"/>
      <name val="Arial Cyr"/>
      <charset val="204"/>
    </font>
    <font>
      <i/>
      <sz val="14"/>
      <name val="Times New Roman"/>
      <family val="1"/>
      <charset val="204"/>
    </font>
    <font>
      <i/>
      <sz val="14"/>
      <color theme="1"/>
      <name val="Times New Roman"/>
      <family val="1"/>
      <charset val="204"/>
    </font>
    <font>
      <b/>
      <sz val="16"/>
      <name val="Times New Roman"/>
      <family val="1"/>
      <charset val="204"/>
    </font>
    <font>
      <sz val="12"/>
      <color indexed="8"/>
      <name val="Times New Roman"/>
      <family val="1"/>
      <charset val="204"/>
    </font>
    <font>
      <sz val="10"/>
      <name val="Helv"/>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170" fontId="20" fillId="0" borderId="0">
      <alignment vertical="top"/>
    </xf>
    <xf numFmtId="0" fontId="1" fillId="0" borderId="0"/>
    <xf numFmtId="0" fontId="1" fillId="0" borderId="0"/>
    <xf numFmtId="0" fontId="28" fillId="0" borderId="0"/>
  </cellStyleXfs>
  <cellXfs count="189">
    <xf numFmtId="0" fontId="0" fillId="0" borderId="0" xfId="0"/>
    <xf numFmtId="0" fontId="2" fillId="0" borderId="0" xfId="0" applyFont="1"/>
    <xf numFmtId="0" fontId="3" fillId="0" borderId="0" xfId="0" applyFont="1"/>
    <xf numFmtId="0" fontId="4" fillId="0" borderId="0" xfId="0" applyFont="1" applyAlignment="1">
      <alignment horizontal="center"/>
    </xf>
    <xf numFmtId="0" fontId="5" fillId="0" borderId="0" xfId="0" applyFont="1"/>
    <xf numFmtId="164" fontId="3" fillId="0" borderId="0" xfId="0" applyNumberFormat="1" applyFont="1"/>
    <xf numFmtId="4" fontId="3" fillId="0" borderId="0" xfId="0" applyNumberFormat="1" applyFont="1"/>
    <xf numFmtId="0" fontId="3" fillId="0" borderId="0" xfId="0" applyFont="1" applyAlignment="1">
      <alignment horizontal="left"/>
    </xf>
    <xf numFmtId="165" fontId="3" fillId="0" borderId="0" xfId="0" applyNumberFormat="1" applyFont="1"/>
    <xf numFmtId="165" fontId="3" fillId="0" borderId="0" xfId="0" applyNumberFormat="1" applyFont="1" applyFill="1"/>
    <xf numFmtId="166" fontId="3" fillId="0" borderId="0" xfId="0" applyNumberFormat="1" applyFont="1"/>
    <xf numFmtId="0" fontId="6" fillId="0" borderId="0" xfId="0" applyFont="1" applyBorder="1" applyAlignment="1">
      <alignment horizontal="center" vertical="center" wrapText="1"/>
    </xf>
    <xf numFmtId="0" fontId="6" fillId="0" borderId="0" xfId="0" applyFont="1"/>
    <xf numFmtId="0" fontId="6" fillId="0" borderId="10" xfId="0" applyFont="1" applyBorder="1" applyAlignment="1">
      <alignment horizontal="center" vertical="center"/>
    </xf>
    <xf numFmtId="0" fontId="6" fillId="0" borderId="9" xfId="0" applyFont="1" applyBorder="1" applyAlignment="1">
      <alignment horizontal="left" vertical="center" wrapText="1"/>
    </xf>
    <xf numFmtId="0" fontId="6" fillId="0" borderId="12" xfId="0" applyFont="1" applyBorder="1" applyAlignment="1">
      <alignment horizontal="center" vertical="center" wrapText="1"/>
    </xf>
    <xf numFmtId="0" fontId="7" fillId="0" borderId="12" xfId="0" applyFont="1" applyFill="1" applyBorder="1" applyAlignment="1">
      <alignment horizontal="left" vertical="center" wrapText="1"/>
    </xf>
    <xf numFmtId="167" fontId="7" fillId="2" borderId="0" xfId="2" applyNumberFormat="1" applyFont="1" applyFill="1" applyBorder="1" applyAlignment="1">
      <alignment horizontal="left" vertical="center" wrapText="1"/>
    </xf>
    <xf numFmtId="0" fontId="8" fillId="0" borderId="10" xfId="0" applyFont="1" applyBorder="1" applyAlignment="1">
      <alignment horizontal="center" vertical="center"/>
    </xf>
    <xf numFmtId="0" fontId="8" fillId="0" borderId="9" xfId="0" applyFont="1" applyBorder="1" applyAlignment="1">
      <alignment horizontal="left" vertical="center" wrapText="1"/>
    </xf>
    <xf numFmtId="4" fontId="8" fillId="0" borderId="9" xfId="1" applyNumberFormat="1" applyFont="1" applyFill="1" applyBorder="1" applyAlignment="1">
      <alignment horizontal="center" vertical="center"/>
    </xf>
    <xf numFmtId="4" fontId="7" fillId="0" borderId="12" xfId="0" applyNumberFormat="1" applyFont="1" applyBorder="1" applyAlignment="1">
      <alignment horizontal="left" vertical="center" wrapText="1"/>
    </xf>
    <xf numFmtId="0" fontId="6" fillId="0" borderId="10" xfId="0" applyFont="1" applyFill="1" applyBorder="1" applyAlignment="1">
      <alignment horizontal="center" vertical="center"/>
    </xf>
    <xf numFmtId="0" fontId="6" fillId="0" borderId="9" xfId="0" applyFont="1" applyFill="1" applyBorder="1" applyAlignment="1">
      <alignment horizontal="left" vertical="center" wrapText="1"/>
    </xf>
    <xf numFmtId="0" fontId="7" fillId="0" borderId="12" xfId="0" applyFont="1" applyBorder="1" applyAlignment="1">
      <alignment horizontal="left" vertical="center" wrapText="1"/>
    </xf>
    <xf numFmtId="165" fontId="6" fillId="0" borderId="0" xfId="1" applyFont="1" applyBorder="1" applyAlignment="1">
      <alignment horizontal="center" vertical="center"/>
    </xf>
    <xf numFmtId="4" fontId="6" fillId="0" borderId="9" xfId="1" applyNumberFormat="1" applyFont="1" applyFill="1" applyBorder="1" applyAlignment="1">
      <alignment horizontal="center" vertical="center"/>
    </xf>
    <xf numFmtId="4" fontId="6" fillId="0" borderId="10" xfId="1" applyNumberFormat="1" applyFont="1" applyFill="1" applyBorder="1" applyAlignment="1">
      <alignment horizontal="center" vertical="center"/>
    </xf>
    <xf numFmtId="169" fontId="6" fillId="0" borderId="12" xfId="1" applyNumberFormat="1" applyFont="1" applyFill="1" applyBorder="1" applyAlignment="1">
      <alignment horizontal="center" vertical="center"/>
    </xf>
    <xf numFmtId="0" fontId="6" fillId="0" borderId="2" xfId="0" applyFont="1" applyFill="1" applyBorder="1" applyAlignment="1">
      <alignment vertical="top" wrapText="1"/>
    </xf>
    <xf numFmtId="0" fontId="6" fillId="0" borderId="9" xfId="0" applyFont="1" applyFill="1" applyBorder="1" applyAlignment="1">
      <alignment vertical="top" wrapText="1"/>
    </xf>
    <xf numFmtId="4" fontId="8" fillId="0" borderId="11" xfId="1" applyNumberFormat="1" applyFont="1" applyFill="1" applyBorder="1" applyAlignment="1">
      <alignment horizontal="center" vertical="center"/>
    </xf>
    <xf numFmtId="165" fontId="6" fillId="0" borderId="12" xfId="1" applyFont="1" applyBorder="1" applyAlignment="1">
      <alignment horizontal="center" vertical="center"/>
    </xf>
    <xf numFmtId="0" fontId="7" fillId="0" borderId="0" xfId="0" applyFont="1" applyFill="1" applyBorder="1" applyAlignment="1">
      <alignment horizontal="left" vertical="center" wrapText="1"/>
    </xf>
    <xf numFmtId="10" fontId="7" fillId="0" borderId="0" xfId="2" applyNumberFormat="1" applyFont="1" applyFill="1" applyBorder="1" applyAlignment="1">
      <alignment horizontal="left" vertical="center" wrapText="1"/>
    </xf>
    <xf numFmtId="0" fontId="7" fillId="0" borderId="10" xfId="0" applyFont="1" applyBorder="1" applyAlignment="1">
      <alignment horizontal="center" vertical="center" wrapText="1"/>
    </xf>
    <xf numFmtId="3" fontId="12" fillId="0" borderId="12" xfId="0" applyNumberFormat="1" applyFont="1" applyFill="1" applyBorder="1" applyAlignment="1">
      <alignment horizontal="left" vertical="center" wrapText="1"/>
    </xf>
    <xf numFmtId="3" fontId="12" fillId="0" borderId="0" xfId="0" applyNumberFormat="1" applyFont="1" applyFill="1" applyBorder="1" applyAlignment="1">
      <alignment horizontal="left" vertical="center" wrapText="1"/>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justify"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2" fillId="0" borderId="0" xfId="0" applyFont="1" applyAlignment="1">
      <alignment horizontal="justify" wrapText="1"/>
    </xf>
    <xf numFmtId="0" fontId="15" fillId="0" borderId="0" xfId="0" applyFont="1"/>
    <xf numFmtId="0" fontId="17" fillId="0" borderId="0" xfId="0" applyFont="1" applyAlignment="1">
      <alignment horizontal="center" vertical="center" wrapText="1"/>
    </xf>
    <xf numFmtId="3" fontId="17" fillId="0" borderId="0" xfId="0" applyNumberFormat="1" applyFont="1" applyAlignment="1">
      <alignment horizontal="center" vertical="center" wrapText="1"/>
    </xf>
    <xf numFmtId="0" fontId="16" fillId="3" borderId="22" xfId="0" applyFont="1" applyFill="1" applyBorder="1" applyAlignment="1">
      <alignment horizontal="center" vertical="center"/>
    </xf>
    <xf numFmtId="0" fontId="16" fillId="4" borderId="23" xfId="0" applyFont="1" applyFill="1" applyBorder="1" applyAlignment="1">
      <alignment horizontal="center" vertical="center"/>
    </xf>
    <xf numFmtId="3" fontId="0" fillId="0" borderId="0" xfId="0" applyNumberFormat="1"/>
    <xf numFmtId="0" fontId="19" fillId="3" borderId="25" xfId="0" applyFont="1" applyFill="1" applyBorder="1" applyAlignment="1">
      <alignment horizontal="center" vertical="center"/>
    </xf>
    <xf numFmtId="0" fontId="21" fillId="0" borderId="26" xfId="3" applyNumberFormat="1" applyFont="1" applyFill="1" applyBorder="1" applyAlignment="1">
      <alignment vertical="center" wrapText="1"/>
    </xf>
    <xf numFmtId="0" fontId="19" fillId="0" borderId="13" xfId="0" applyFont="1" applyFill="1" applyBorder="1" applyAlignment="1">
      <alignment horizontal="center" vertical="center"/>
    </xf>
    <xf numFmtId="4" fontId="21" fillId="0" borderId="16" xfId="0" applyNumberFormat="1" applyFont="1" applyFill="1" applyBorder="1" applyAlignment="1">
      <alignment horizontal="center" vertical="center"/>
    </xf>
    <xf numFmtId="4" fontId="21" fillId="4" borderId="17" xfId="0" applyNumberFormat="1" applyFont="1" applyFill="1" applyBorder="1" applyAlignment="1">
      <alignment horizontal="center" vertical="center"/>
    </xf>
    <xf numFmtId="0" fontId="18" fillId="3" borderId="27" xfId="0" applyFont="1" applyFill="1" applyBorder="1" applyAlignment="1">
      <alignment horizontal="center" vertical="center"/>
    </xf>
    <xf numFmtId="0" fontId="19" fillId="0" borderId="28" xfId="0" applyFont="1" applyFill="1" applyBorder="1" applyAlignment="1">
      <alignment horizontal="center" vertical="center"/>
    </xf>
    <xf numFmtId="0" fontId="21" fillId="0" borderId="29" xfId="3" applyNumberFormat="1" applyFont="1" applyFill="1" applyBorder="1" applyAlignment="1">
      <alignment vertical="center" wrapText="1"/>
    </xf>
    <xf numFmtId="4" fontId="21" fillId="0" borderId="30" xfId="0" applyNumberFormat="1" applyFont="1" applyFill="1" applyBorder="1" applyAlignment="1">
      <alignment horizontal="center" vertical="center"/>
    </xf>
    <xf numFmtId="4" fontId="21" fillId="4" borderId="31" xfId="0" applyNumberFormat="1" applyFont="1" applyFill="1" applyBorder="1" applyAlignment="1">
      <alignment horizontal="center" vertical="center"/>
    </xf>
    <xf numFmtId="0" fontId="5" fillId="0" borderId="32" xfId="0" applyFont="1" applyFill="1" applyBorder="1" applyAlignment="1">
      <alignment vertical="center" wrapText="1"/>
    </xf>
    <xf numFmtId="9" fontId="15" fillId="0" borderId="0" xfId="2" applyFont="1" applyFill="1"/>
    <xf numFmtId="0" fontId="0" fillId="0" borderId="0" xfId="0" applyFill="1"/>
    <xf numFmtId="0" fontId="21" fillId="0" borderId="29" xfId="3" applyNumberFormat="1" applyFont="1" applyFill="1" applyBorder="1" applyAlignment="1">
      <alignment horizontal="left" vertical="center" wrapText="1"/>
    </xf>
    <xf numFmtId="0" fontId="22" fillId="0" borderId="28" xfId="0" applyFont="1" applyFill="1" applyBorder="1" applyAlignment="1">
      <alignment horizontal="center" vertical="center"/>
    </xf>
    <xf numFmtId="168" fontId="21" fillId="0" borderId="30" xfId="0" applyNumberFormat="1" applyFont="1" applyFill="1" applyBorder="1" applyAlignment="1">
      <alignment horizontal="center" vertical="center"/>
    </xf>
    <xf numFmtId="0" fontId="23" fillId="0" borderId="0" xfId="0" applyFont="1" applyFill="1"/>
    <xf numFmtId="3" fontId="21" fillId="0" borderId="29" xfId="3" applyNumberFormat="1" applyFont="1" applyFill="1" applyBorder="1" applyAlignment="1">
      <alignment horizontal="left" vertical="center" wrapText="1"/>
    </xf>
    <xf numFmtId="49" fontId="24" fillId="0" borderId="28" xfId="4" applyNumberFormat="1" applyFont="1" applyFill="1" applyBorder="1" applyAlignment="1">
      <alignment horizontal="center" vertical="center"/>
    </xf>
    <xf numFmtId="0" fontId="22" fillId="0" borderId="29" xfId="5" applyFont="1" applyFill="1" applyBorder="1" applyAlignment="1">
      <alignment horizontal="left" vertical="center" wrapText="1"/>
    </xf>
    <xf numFmtId="0" fontId="24" fillId="0" borderId="28" xfId="4" applyNumberFormat="1" applyFont="1" applyFill="1" applyBorder="1" applyAlignment="1">
      <alignment horizontal="center" vertical="center" wrapText="1"/>
    </xf>
    <xf numFmtId="4" fontId="21" fillId="0" borderId="30" xfId="5" applyNumberFormat="1" applyFont="1" applyFill="1" applyBorder="1" applyAlignment="1">
      <alignment horizontal="center" vertical="center"/>
    </xf>
    <xf numFmtId="4" fontId="21" fillId="0" borderId="31" xfId="5" applyNumberFormat="1" applyFont="1" applyFill="1" applyBorder="1" applyAlignment="1">
      <alignment horizontal="center" vertical="center"/>
    </xf>
    <xf numFmtId="0" fontId="23" fillId="0" borderId="0" xfId="0" applyFont="1"/>
    <xf numFmtId="0" fontId="25" fillId="0" borderId="28" xfId="4" applyNumberFormat="1" applyFont="1" applyFill="1" applyBorder="1" applyAlignment="1">
      <alignment horizontal="center" vertical="center" wrapText="1"/>
    </xf>
    <xf numFmtId="0" fontId="22" fillId="0" borderId="29" xfId="5" applyFont="1" applyFill="1" applyBorder="1" applyAlignment="1">
      <alignment horizontal="right" vertical="center" wrapText="1"/>
    </xf>
    <xf numFmtId="4" fontId="24" fillId="0" borderId="30" xfId="5" applyNumberFormat="1" applyFont="1" applyFill="1" applyBorder="1" applyAlignment="1">
      <alignment horizontal="center" vertical="center"/>
    </xf>
    <xf numFmtId="4" fontId="24" fillId="0" borderId="31" xfId="5" applyNumberFormat="1" applyFont="1" applyFill="1" applyBorder="1" applyAlignment="1">
      <alignment horizontal="right" vertical="center"/>
    </xf>
    <xf numFmtId="4" fontId="24" fillId="0" borderId="30" xfId="5" applyNumberFormat="1" applyFont="1" applyFill="1" applyBorder="1" applyAlignment="1">
      <alignment horizontal="right" vertical="center"/>
    </xf>
    <xf numFmtId="0" fontId="21" fillId="0" borderId="28" xfId="0" applyFont="1" applyFill="1" applyBorder="1" applyAlignment="1">
      <alignment horizontal="center" vertical="center"/>
    </xf>
    <xf numFmtId="4" fontId="21" fillId="0" borderId="31" xfId="0" applyNumberFormat="1"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3" applyNumberFormat="1" applyFont="1" applyFill="1" applyBorder="1" applyAlignment="1">
      <alignment horizontal="left" vertical="center" wrapText="1"/>
    </xf>
    <xf numFmtId="4" fontId="21" fillId="0" borderId="35" xfId="0" applyNumberFormat="1" applyFont="1" applyFill="1" applyBorder="1" applyAlignment="1">
      <alignment horizontal="center" vertical="center"/>
    </xf>
    <xf numFmtId="4" fontId="21" fillId="0" borderId="36" xfId="0" applyNumberFormat="1" applyFont="1" applyFill="1" applyBorder="1" applyAlignment="1">
      <alignment horizontal="center" vertical="center"/>
    </xf>
    <xf numFmtId="0" fontId="5" fillId="0" borderId="24" xfId="0" applyFont="1" applyFill="1" applyBorder="1" applyAlignment="1">
      <alignment vertical="center" wrapText="1"/>
    </xf>
    <xf numFmtId="0" fontId="16" fillId="3" borderId="35" xfId="0" applyFont="1" applyFill="1" applyBorder="1" applyAlignment="1">
      <alignment horizontal="center" vertical="center"/>
    </xf>
    <xf numFmtId="0" fontId="16" fillId="4" borderId="36" xfId="0" applyFont="1" applyFill="1" applyBorder="1" applyAlignment="1">
      <alignment horizontal="center" vertical="center"/>
    </xf>
    <xf numFmtId="0" fontId="19" fillId="3" borderId="14" xfId="0" applyFont="1" applyFill="1" applyBorder="1" applyAlignment="1">
      <alignment horizontal="center" vertical="center"/>
    </xf>
    <xf numFmtId="0" fontId="21" fillId="0" borderId="15" xfId="3" applyNumberFormat="1" applyFont="1" applyFill="1" applyBorder="1" applyAlignment="1">
      <alignment vertical="center" wrapText="1"/>
    </xf>
    <xf numFmtId="0" fontId="19" fillId="0" borderId="14" xfId="0" applyFont="1" applyFill="1" applyBorder="1" applyAlignment="1">
      <alignment horizontal="center" vertical="center"/>
    </xf>
    <xf numFmtId="4" fontId="21" fillId="0" borderId="13" xfId="0" applyNumberFormat="1" applyFont="1" applyFill="1" applyBorder="1" applyAlignment="1">
      <alignment horizontal="center" vertical="center"/>
    </xf>
    <xf numFmtId="0" fontId="27" fillId="3" borderId="18" xfId="0" applyFont="1" applyFill="1" applyBorder="1" applyAlignment="1">
      <alignment horizontal="center" vertical="center"/>
    </xf>
    <xf numFmtId="10" fontId="15" fillId="0" borderId="0" xfId="2" applyNumberFormat="1" applyFont="1"/>
    <xf numFmtId="0" fontId="19" fillId="0" borderId="29" xfId="0" applyFont="1" applyFill="1" applyBorder="1" applyAlignment="1">
      <alignment horizontal="center" vertical="center"/>
    </xf>
    <xf numFmtId="0" fontId="21" fillId="0" borderId="2" xfId="3" applyNumberFormat="1" applyFont="1" applyFill="1" applyBorder="1" applyAlignment="1">
      <alignment horizontal="left" vertical="center" wrapText="1"/>
    </xf>
    <xf numFmtId="10" fontId="15" fillId="0" borderId="0" xfId="2" applyNumberFormat="1" applyFont="1" applyFill="1"/>
    <xf numFmtId="0" fontId="19" fillId="0" borderId="26" xfId="0" applyFont="1" applyFill="1" applyBorder="1" applyAlignment="1">
      <alignment horizontal="center" vertical="center"/>
    </xf>
    <xf numFmtId="0" fontId="21" fillId="0" borderId="1" xfId="3" applyNumberFormat="1" applyFont="1" applyFill="1" applyBorder="1" applyAlignment="1">
      <alignment horizontal="left" vertical="center" wrapText="1"/>
    </xf>
    <xf numFmtId="4" fontId="21" fillId="0" borderId="27" xfId="0" applyNumberFormat="1" applyFont="1" applyFill="1" applyBorder="1" applyAlignment="1">
      <alignment horizontal="center" vertical="center"/>
    </xf>
    <xf numFmtId="4" fontId="21" fillId="5" borderId="27" xfId="0" applyNumberFormat="1" applyFont="1" applyFill="1" applyBorder="1" applyAlignment="1">
      <alignment horizontal="center" vertical="center"/>
    </xf>
    <xf numFmtId="0" fontId="5" fillId="5" borderId="32" xfId="0" applyFont="1" applyFill="1" applyBorder="1" applyAlignment="1">
      <alignment vertical="center" wrapText="1"/>
    </xf>
    <xf numFmtId="49" fontId="21" fillId="0" borderId="26" xfId="4" applyNumberFormat="1" applyFont="1" applyFill="1" applyBorder="1" applyAlignment="1">
      <alignment horizontal="center" vertical="center"/>
    </xf>
    <xf numFmtId="0" fontId="5" fillId="0" borderId="2" xfId="0" applyFont="1" applyFill="1" applyBorder="1" applyAlignment="1">
      <alignment vertical="center" wrapText="1"/>
    </xf>
    <xf numFmtId="0" fontId="19" fillId="0" borderId="1" xfId="5" applyFont="1" applyFill="1" applyBorder="1" applyAlignment="1">
      <alignment horizontal="left" vertical="center" wrapText="1"/>
    </xf>
    <xf numFmtId="0" fontId="5" fillId="0" borderId="9" xfId="0" applyFont="1" applyFill="1" applyBorder="1" applyAlignment="1">
      <alignment vertical="center" wrapText="1"/>
    </xf>
    <xf numFmtId="49" fontId="24" fillId="0" borderId="29" xfId="4" applyNumberFormat="1" applyFont="1" applyFill="1" applyBorder="1" applyAlignment="1">
      <alignment horizontal="center" vertical="center"/>
    </xf>
    <xf numFmtId="0" fontId="27" fillId="0" borderId="2" xfId="5" applyFont="1" applyFill="1" applyBorder="1" applyAlignment="1">
      <alignment horizontal="left" vertical="center" wrapText="1"/>
    </xf>
    <xf numFmtId="0" fontId="27" fillId="0" borderId="29" xfId="0" applyFont="1" applyFill="1" applyBorder="1" applyAlignment="1">
      <alignment horizontal="center" vertical="center"/>
    </xf>
    <xf numFmtId="49" fontId="21" fillId="0" borderId="29" xfId="4" applyNumberFormat="1" applyFont="1" applyFill="1" applyBorder="1" applyAlignment="1">
      <alignment horizontal="center" vertical="center"/>
    </xf>
    <xf numFmtId="49" fontId="5" fillId="0" borderId="2" xfId="6" applyNumberFormat="1" applyFont="1" applyFill="1" applyBorder="1" applyAlignment="1">
      <alignment horizontal="left" vertical="center" wrapText="1"/>
    </xf>
    <xf numFmtId="49" fontId="21" fillId="0" borderId="12" xfId="4" applyNumberFormat="1" applyFont="1" applyFill="1" applyBorder="1" applyAlignment="1">
      <alignment horizontal="center" vertical="center"/>
    </xf>
    <xf numFmtId="49" fontId="5" fillId="0" borderId="12" xfId="6" applyNumberFormat="1" applyFont="1" applyFill="1" applyBorder="1" applyAlignment="1">
      <alignment horizontal="left" vertical="center" wrapText="1"/>
    </xf>
    <xf numFmtId="0" fontId="27" fillId="0" borderId="12" xfId="0" applyFont="1" applyFill="1" applyBorder="1" applyAlignment="1">
      <alignment horizontal="center" vertical="center"/>
    </xf>
    <xf numFmtId="4" fontId="21" fillId="4" borderId="30" xfId="0" applyNumberFormat="1" applyFont="1" applyFill="1" applyBorder="1" applyAlignment="1">
      <alignment horizontal="center" vertical="center"/>
    </xf>
    <xf numFmtId="4" fontId="21" fillId="4" borderId="27" xfId="0" applyNumberFormat="1" applyFont="1" applyFill="1" applyBorder="1" applyAlignment="1">
      <alignment horizontal="center" vertical="center"/>
    </xf>
    <xf numFmtId="4" fontId="21" fillId="0" borderId="12" xfId="5" applyNumberFormat="1" applyFont="1" applyFill="1" applyBorder="1" applyAlignment="1">
      <alignment horizontal="center" vertical="center"/>
    </xf>
    <xf numFmtId="4" fontId="21" fillId="2" borderId="12" xfId="5" applyNumberFormat="1" applyFont="1" applyFill="1" applyBorder="1" applyAlignment="1">
      <alignment horizontal="center" vertical="center"/>
    </xf>
    <xf numFmtId="0" fontId="5" fillId="0" borderId="12" xfId="0" applyFont="1" applyFill="1" applyBorder="1" applyAlignment="1">
      <alignment vertical="center" wrapText="1"/>
    </xf>
    <xf numFmtId="165" fontId="0" fillId="0" borderId="0" xfId="1" applyFont="1"/>
    <xf numFmtId="0" fontId="5" fillId="0" borderId="33" xfId="0" applyFont="1" applyFill="1" applyBorder="1" applyAlignment="1">
      <alignment vertical="center" wrapText="1"/>
    </xf>
    <xf numFmtId="0" fontId="5" fillId="0" borderId="26" xfId="0" applyFont="1" applyFill="1" applyBorder="1" applyAlignment="1">
      <alignment vertical="center" wrapText="1"/>
    </xf>
    <xf numFmtId="0" fontId="5" fillId="0" borderId="34" xfId="0" applyFont="1" applyFill="1" applyBorder="1" applyAlignment="1">
      <alignment vertical="center" wrapText="1"/>
    </xf>
    <xf numFmtId="0" fontId="6" fillId="0" borderId="9" xfId="0" applyFont="1" applyFill="1" applyBorder="1" applyAlignment="1">
      <alignment horizontal="center" vertical="center"/>
    </xf>
    <xf numFmtId="0" fontId="9" fillId="0" borderId="12" xfId="0" applyFont="1" applyFill="1" applyBorder="1" applyAlignment="1">
      <alignment horizontal="left" vertical="center" wrapText="1"/>
    </xf>
    <xf numFmtId="0" fontId="13" fillId="0" borderId="0" xfId="0" applyFont="1" applyAlignment="1">
      <alignment horizontal="justify" wrapText="1"/>
    </xf>
    <xf numFmtId="0" fontId="2" fillId="0" borderId="0" xfId="0" applyFont="1" applyAlignment="1">
      <alignment horizontal="justify" wrapText="1"/>
    </xf>
    <xf numFmtId="49" fontId="6" fillId="0" borderId="10"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6" fillId="0" borderId="2" xfId="0" applyFont="1" applyBorder="1" applyAlignment="1">
      <alignment horizontal="justify" vertical="center" wrapText="1"/>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7" fillId="0" borderId="6"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10" fillId="0" borderId="10"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9" xfId="0"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2"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9" xfId="0" applyFont="1" applyFill="1" applyBorder="1" applyAlignment="1">
      <alignment horizontal="left" vertical="center" wrapText="1"/>
    </xf>
    <xf numFmtId="49" fontId="8" fillId="0" borderId="10"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2" xfId="0" applyFont="1" applyBorder="1" applyAlignment="1">
      <alignment horizontal="justify" vertical="center" wrapText="1"/>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49" fontId="3" fillId="0" borderId="2" xfId="0" applyNumberFormat="1" applyFont="1" applyBorder="1" applyAlignment="1">
      <alignment horizontal="left"/>
    </xf>
    <xf numFmtId="49" fontId="3" fillId="0" borderId="1" xfId="0" applyNumberFormat="1" applyFont="1" applyBorder="1" applyAlignment="1">
      <alignment horizontal="center"/>
    </xf>
    <xf numFmtId="49" fontId="3" fillId="0" borderId="0" xfId="0" applyNumberFormat="1" applyFont="1" applyBorder="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center"/>
    </xf>
    <xf numFmtId="0" fontId="3" fillId="0" borderId="1" xfId="0" applyFont="1" applyBorder="1" applyAlignment="1">
      <alignment horizontal="left"/>
    </xf>
    <xf numFmtId="49" fontId="3" fillId="0" borderId="1" xfId="0" applyNumberFormat="1" applyFont="1" applyBorder="1" applyAlignment="1">
      <alignment horizontal="left"/>
    </xf>
    <xf numFmtId="0" fontId="26" fillId="0" borderId="0" xfId="0" applyFont="1" applyAlignment="1">
      <alignment horizontal="center" vertical="center"/>
    </xf>
    <xf numFmtId="0" fontId="16" fillId="3" borderId="14" xfId="0" applyFont="1" applyFill="1" applyBorder="1" applyAlignment="1">
      <alignment horizontal="center" vertical="center"/>
    </xf>
    <xf numFmtId="0" fontId="16" fillId="4" borderId="20" xfId="0" applyFont="1" applyFill="1" applyBorder="1" applyAlignment="1">
      <alignment horizontal="center" vertical="center"/>
    </xf>
    <xf numFmtId="0" fontId="16" fillId="3" borderId="15" xfId="0" applyFont="1" applyFill="1" applyBorder="1" applyAlignment="1">
      <alignment horizontal="center" vertical="center"/>
    </xf>
    <xf numFmtId="0" fontId="16" fillId="4" borderId="21"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8" fillId="3" borderId="37" xfId="0" applyFont="1" applyFill="1" applyBorder="1" applyAlignment="1">
      <alignment horizontal="center" vertical="center"/>
    </xf>
    <xf numFmtId="0" fontId="18" fillId="3" borderId="38" xfId="0" applyFont="1" applyFill="1" applyBorder="1" applyAlignment="1">
      <alignment horizontal="center" vertical="center"/>
    </xf>
    <xf numFmtId="0" fontId="14" fillId="0" borderId="0" xfId="0" applyFont="1" applyAlignment="1">
      <alignment wrapText="1"/>
    </xf>
    <xf numFmtId="0" fontId="16" fillId="0" borderId="0" xfId="0" applyFont="1" applyAlignment="1">
      <alignment horizontal="left" vertical="center" wrapText="1"/>
    </xf>
    <xf numFmtId="0" fontId="16" fillId="3" borderId="13" xfId="0" applyFont="1" applyFill="1" applyBorder="1" applyAlignment="1">
      <alignment horizontal="center" vertical="center"/>
    </xf>
    <xf numFmtId="0" fontId="16" fillId="3" borderId="19" xfId="0" applyFont="1" applyFill="1" applyBorder="1" applyAlignment="1">
      <alignment horizontal="center" vertical="center"/>
    </xf>
    <xf numFmtId="0" fontId="18" fillId="3" borderId="18" xfId="0" applyFont="1" applyFill="1" applyBorder="1" applyAlignment="1">
      <alignment horizontal="center" vertical="center"/>
    </xf>
    <xf numFmtId="0" fontId="18" fillId="3" borderId="24" xfId="0" applyFont="1" applyFill="1" applyBorder="1" applyAlignment="1">
      <alignment horizontal="center" vertical="center"/>
    </xf>
  </cellXfs>
  <cellStyles count="7">
    <cellStyle name="Обычный" xfId="0" builtinId="0"/>
    <cellStyle name="Обычный 10 4" xfId="5"/>
    <cellStyle name="Обычный 2 2 20 2" xfId="3"/>
    <cellStyle name="Обычный 2 48" xfId="4"/>
    <cellStyle name="Процентный" xfId="2" builtinId="5"/>
    <cellStyle name="Стиль 1"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71</xdr:col>
      <xdr:colOff>38100</xdr:colOff>
      <xdr:row>75</xdr:row>
      <xdr:rowOff>190500</xdr:rowOff>
    </xdr:from>
    <xdr:to>
      <xdr:col>71</xdr:col>
      <xdr:colOff>1638300</xdr:colOff>
      <xdr:row>75</xdr:row>
      <xdr:rowOff>523875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0675" y="33937575"/>
          <a:ext cx="1600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84"/>
  <sheetViews>
    <sheetView tabSelected="1" view="pageBreakPreview" topLeftCell="A5" zoomScale="90" zoomScaleNormal="110" zoomScaleSheetLayoutView="90" workbookViewId="0">
      <selection activeCell="BV5" sqref="BV5"/>
    </sheetView>
  </sheetViews>
  <sheetFormatPr defaultColWidth="0.85546875" defaultRowHeight="15" customHeight="1" x14ac:dyDescent="0.25"/>
  <cols>
    <col min="1" max="6" width="0.85546875" style="2"/>
    <col min="7" max="7" width="2.7109375" style="2" customWidth="1"/>
    <col min="8" max="8" width="0.28515625" style="2" customWidth="1"/>
    <col min="9" max="9" width="0.85546875" style="2" hidden="1" customWidth="1"/>
    <col min="10" max="31" width="0.85546875" style="2"/>
    <col min="32" max="32" width="3.42578125" style="2" customWidth="1"/>
    <col min="33" max="48" width="0.85546875" style="2"/>
    <col min="49" max="49" width="4.28515625" style="2" customWidth="1"/>
    <col min="50" max="58" width="0.85546875" style="2"/>
    <col min="59" max="59" width="9.5703125" style="2" customWidth="1"/>
    <col min="60" max="60" width="4" style="2" customWidth="1"/>
    <col min="61" max="70" width="0.85546875" style="2"/>
    <col min="71" max="71" width="2.140625" style="2" customWidth="1"/>
    <col min="72" max="72" width="25" style="2" customWidth="1"/>
    <col min="73" max="73" width="28" style="2" customWidth="1"/>
    <col min="74" max="74" width="63.28515625" style="2" customWidth="1"/>
    <col min="75" max="75" width="11.7109375" style="2" hidden="1" customWidth="1"/>
    <col min="76" max="16384" width="0.85546875" style="2"/>
  </cols>
  <sheetData>
    <row r="1" spans="1:75" s="1" customFormat="1" ht="12" hidden="1" customHeight="1" x14ac:dyDescent="0.2">
      <c r="BO1" s="1" t="s">
        <v>0</v>
      </c>
    </row>
    <row r="2" spans="1:75" s="1" customFormat="1" ht="12" hidden="1" customHeight="1" x14ac:dyDescent="0.2">
      <c r="BO2" s="1" t="s">
        <v>1</v>
      </c>
    </row>
    <row r="3" spans="1:75" s="1" customFormat="1" ht="12" hidden="1" customHeight="1" x14ac:dyDescent="0.2">
      <c r="BO3" s="1" t="s">
        <v>2</v>
      </c>
    </row>
    <row r="4" spans="1:75" ht="21" hidden="1" customHeight="1" x14ac:dyDescent="0.25"/>
    <row r="5" spans="1:75" ht="21" customHeight="1" x14ac:dyDescent="0.25"/>
    <row r="6" spans="1:75" s="4" customFormat="1" ht="14.25" customHeight="1" x14ac:dyDescent="0.25">
      <c r="A6" s="171" t="s">
        <v>3</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3"/>
    </row>
    <row r="7" spans="1:75" s="4" customFormat="1" ht="14.25" customHeight="1" x14ac:dyDescent="0.25">
      <c r="A7" s="171" t="s">
        <v>4</v>
      </c>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3"/>
    </row>
    <row r="8" spans="1:75" s="4" customFormat="1" ht="14.25" customHeight="1" x14ac:dyDescent="0.25">
      <c r="A8" s="171" t="s">
        <v>5</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3"/>
    </row>
    <row r="9" spans="1:75" s="4" customFormat="1" ht="14.25" customHeight="1" x14ac:dyDescent="0.25">
      <c r="A9" s="171" t="s">
        <v>6</v>
      </c>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3"/>
    </row>
    <row r="10" spans="1:75" ht="21" customHeight="1" x14ac:dyDescent="0.25">
      <c r="BT10" s="5"/>
      <c r="BU10" s="6"/>
      <c r="BV10" s="6"/>
    </row>
    <row r="11" spans="1:75" x14ac:dyDescent="0.25">
      <c r="C11" s="7" t="s">
        <v>7</v>
      </c>
      <c r="D11" s="7"/>
      <c r="W11" s="7"/>
      <c r="AG11" s="172" t="s">
        <v>8</v>
      </c>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row>
    <row r="12" spans="1:75" hidden="1" x14ac:dyDescent="0.25">
      <c r="C12" s="7" t="s">
        <v>9</v>
      </c>
      <c r="D12" s="7"/>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row>
    <row r="13" spans="1:75" hidden="1" x14ac:dyDescent="0.25">
      <c r="C13" s="7" t="s">
        <v>10</v>
      </c>
      <c r="D13" s="7"/>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row>
    <row r="14" spans="1:75" x14ac:dyDescent="0.25">
      <c r="C14" s="7" t="s">
        <v>11</v>
      </c>
      <c r="D14" s="7"/>
      <c r="AQ14" s="162" t="s">
        <v>12</v>
      </c>
      <c r="AR14" s="162"/>
      <c r="AS14" s="162"/>
      <c r="AT14" s="162"/>
      <c r="AU14" s="162"/>
      <c r="AV14" s="162"/>
      <c r="AW14" s="162"/>
      <c r="AX14" s="162"/>
      <c r="AY14" s="163" t="s">
        <v>13</v>
      </c>
      <c r="AZ14" s="163"/>
      <c r="BA14" s="162" t="s">
        <v>14</v>
      </c>
      <c r="BB14" s="162"/>
      <c r="BC14" s="162"/>
      <c r="BD14" s="162"/>
      <c r="BE14" s="162"/>
      <c r="BF14" s="162"/>
      <c r="BG14" s="162"/>
      <c r="BH14" s="162"/>
      <c r="BI14" s="2" t="s">
        <v>15</v>
      </c>
      <c r="BT14" s="6"/>
      <c r="BU14" s="6"/>
      <c r="BV14" s="5"/>
      <c r="BW14" s="5"/>
    </row>
    <row r="15" spans="1:75" ht="15" customHeight="1" x14ac:dyDescent="0.25">
      <c r="BT15" s="8"/>
      <c r="BU15" s="9"/>
      <c r="BV15" s="10"/>
    </row>
    <row r="16" spans="1:75" s="12" customFormat="1" ht="19.5" customHeight="1" x14ac:dyDescent="0.2">
      <c r="A16" s="164" t="s">
        <v>16</v>
      </c>
      <c r="B16" s="165"/>
      <c r="C16" s="165"/>
      <c r="D16" s="165"/>
      <c r="E16" s="165"/>
      <c r="F16" s="165"/>
      <c r="G16" s="165"/>
      <c r="H16" s="165"/>
      <c r="I16" s="166"/>
      <c r="J16" s="170" t="s">
        <v>17</v>
      </c>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6"/>
      <c r="BI16" s="164" t="s">
        <v>18</v>
      </c>
      <c r="BJ16" s="165"/>
      <c r="BK16" s="165"/>
      <c r="BL16" s="165"/>
      <c r="BM16" s="165"/>
      <c r="BN16" s="165"/>
      <c r="BO16" s="165"/>
      <c r="BP16" s="165"/>
      <c r="BQ16" s="165"/>
      <c r="BR16" s="165"/>
      <c r="BS16" s="166"/>
      <c r="BT16" s="132">
        <v>2022</v>
      </c>
      <c r="BU16" s="132"/>
      <c r="BV16" s="159" t="s">
        <v>19</v>
      </c>
      <c r="BW16" s="11"/>
    </row>
    <row r="17" spans="1:75" s="12" customFormat="1" ht="18.75" customHeight="1" x14ac:dyDescent="0.2">
      <c r="A17" s="167"/>
      <c r="B17" s="168"/>
      <c r="C17" s="168"/>
      <c r="D17" s="168"/>
      <c r="E17" s="168"/>
      <c r="F17" s="168"/>
      <c r="G17" s="168"/>
      <c r="H17" s="168"/>
      <c r="I17" s="169"/>
      <c r="J17" s="167"/>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c r="BE17" s="168"/>
      <c r="BF17" s="168"/>
      <c r="BG17" s="168"/>
      <c r="BH17" s="169"/>
      <c r="BI17" s="167"/>
      <c r="BJ17" s="168"/>
      <c r="BK17" s="168"/>
      <c r="BL17" s="168"/>
      <c r="BM17" s="168"/>
      <c r="BN17" s="168"/>
      <c r="BO17" s="168"/>
      <c r="BP17" s="168"/>
      <c r="BQ17" s="168"/>
      <c r="BR17" s="168"/>
      <c r="BS17" s="169"/>
      <c r="BT17" s="123" t="s">
        <v>20</v>
      </c>
      <c r="BU17" s="22" t="s">
        <v>21</v>
      </c>
      <c r="BV17" s="160"/>
      <c r="BW17" s="11"/>
    </row>
    <row r="18" spans="1:75" s="12" customFormat="1" ht="19.5" customHeight="1" x14ac:dyDescent="0.2">
      <c r="A18" s="127" t="s">
        <v>22</v>
      </c>
      <c r="B18" s="128"/>
      <c r="C18" s="128"/>
      <c r="D18" s="128"/>
      <c r="E18" s="128"/>
      <c r="F18" s="128"/>
      <c r="G18" s="128"/>
      <c r="H18" s="128"/>
      <c r="I18" s="129"/>
      <c r="J18" s="13"/>
      <c r="K18" s="130" t="s">
        <v>23</v>
      </c>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4"/>
      <c r="BI18" s="131" t="s">
        <v>24</v>
      </c>
      <c r="BJ18" s="132"/>
      <c r="BK18" s="132"/>
      <c r="BL18" s="132"/>
      <c r="BM18" s="132"/>
      <c r="BN18" s="132"/>
      <c r="BO18" s="132"/>
      <c r="BP18" s="132"/>
      <c r="BQ18" s="132"/>
      <c r="BR18" s="132"/>
      <c r="BS18" s="133"/>
      <c r="BT18" s="123" t="s">
        <v>24</v>
      </c>
      <c r="BU18" s="22" t="s">
        <v>24</v>
      </c>
      <c r="BV18" s="15" t="s">
        <v>24</v>
      </c>
      <c r="BW18" s="11"/>
    </row>
    <row r="19" spans="1:75" s="12" customFormat="1" ht="28.5" customHeight="1" x14ac:dyDescent="0.2">
      <c r="A19" s="127" t="s">
        <v>25</v>
      </c>
      <c r="B19" s="128"/>
      <c r="C19" s="128"/>
      <c r="D19" s="128"/>
      <c r="E19" s="128"/>
      <c r="F19" s="128"/>
      <c r="G19" s="128"/>
      <c r="H19" s="128"/>
      <c r="I19" s="129"/>
      <c r="J19" s="13"/>
      <c r="K19" s="130" t="s">
        <v>26</v>
      </c>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4"/>
      <c r="BI19" s="131" t="s">
        <v>27</v>
      </c>
      <c r="BJ19" s="132"/>
      <c r="BK19" s="132"/>
      <c r="BL19" s="132"/>
      <c r="BM19" s="132"/>
      <c r="BN19" s="132"/>
      <c r="BO19" s="132"/>
      <c r="BP19" s="132"/>
      <c r="BQ19" s="132"/>
      <c r="BR19" s="132"/>
      <c r="BS19" s="133"/>
      <c r="BT19" s="26">
        <f>6254921.48218459-BT48</f>
        <v>4218630.7528202422</v>
      </c>
      <c r="BU19" s="27">
        <v>3954442.6167499996</v>
      </c>
      <c r="BV19" s="16"/>
      <c r="BW19" s="17">
        <f>BU19/BT19-1</f>
        <v>-6.2624143128342635E-2</v>
      </c>
    </row>
    <row r="20" spans="1:75" s="12" customFormat="1" ht="24" customHeight="1" x14ac:dyDescent="0.2">
      <c r="A20" s="152" t="s">
        <v>28</v>
      </c>
      <c r="B20" s="153"/>
      <c r="C20" s="153"/>
      <c r="D20" s="153"/>
      <c r="E20" s="153"/>
      <c r="F20" s="153"/>
      <c r="G20" s="153"/>
      <c r="H20" s="153"/>
      <c r="I20" s="154"/>
      <c r="J20" s="18"/>
      <c r="K20" s="155" t="s">
        <v>29</v>
      </c>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9"/>
      <c r="BI20" s="156" t="s">
        <v>27</v>
      </c>
      <c r="BJ20" s="157"/>
      <c r="BK20" s="157"/>
      <c r="BL20" s="157"/>
      <c r="BM20" s="157"/>
      <c r="BN20" s="157"/>
      <c r="BO20" s="157"/>
      <c r="BP20" s="157"/>
      <c r="BQ20" s="157"/>
      <c r="BR20" s="157"/>
      <c r="BS20" s="158"/>
      <c r="BT20" s="20">
        <f>BT21+BT26+BT28</f>
        <v>1732067.5692572114</v>
      </c>
      <c r="BU20" s="20">
        <f>BU21+BU26+BU28</f>
        <v>1760752.942829194</v>
      </c>
      <c r="BV20" s="21"/>
      <c r="BW20" s="17">
        <f t="shared" ref="BW20:BW50" si="0">BU20/BT20-1</f>
        <v>1.6561347883376376E-2</v>
      </c>
    </row>
    <row r="21" spans="1:75" s="12" customFormat="1" ht="25.5" customHeight="1" x14ac:dyDescent="0.2">
      <c r="A21" s="127" t="s">
        <v>30</v>
      </c>
      <c r="B21" s="128"/>
      <c r="C21" s="128"/>
      <c r="D21" s="128"/>
      <c r="E21" s="128"/>
      <c r="F21" s="128"/>
      <c r="G21" s="128"/>
      <c r="H21" s="128"/>
      <c r="I21" s="129"/>
      <c r="J21" s="13"/>
      <c r="K21" s="130" t="s">
        <v>31</v>
      </c>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4"/>
      <c r="BI21" s="131" t="s">
        <v>27</v>
      </c>
      <c r="BJ21" s="132"/>
      <c r="BK21" s="132"/>
      <c r="BL21" s="132"/>
      <c r="BM21" s="132"/>
      <c r="BN21" s="132"/>
      <c r="BO21" s="132"/>
      <c r="BP21" s="132"/>
      <c r="BQ21" s="132"/>
      <c r="BR21" s="132"/>
      <c r="BS21" s="133"/>
      <c r="BT21" s="26">
        <f>BT22+BT24</f>
        <v>275197.75390031416</v>
      </c>
      <c r="BU21" s="26">
        <f>BU22+BU24</f>
        <v>289725.27269919403</v>
      </c>
      <c r="BV21" s="21"/>
      <c r="BW21" s="17">
        <f t="shared" si="0"/>
        <v>5.278937997488975E-2</v>
      </c>
    </row>
    <row r="22" spans="1:75" s="12" customFormat="1" ht="42" customHeight="1" x14ac:dyDescent="0.2">
      <c r="A22" s="127" t="s">
        <v>32</v>
      </c>
      <c r="B22" s="128"/>
      <c r="C22" s="128"/>
      <c r="D22" s="128"/>
      <c r="E22" s="128"/>
      <c r="F22" s="128"/>
      <c r="G22" s="128"/>
      <c r="H22" s="128"/>
      <c r="I22" s="129"/>
      <c r="J22" s="13"/>
      <c r="K22" s="130" t="s">
        <v>33</v>
      </c>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130"/>
      <c r="BD22" s="130"/>
      <c r="BE22" s="130"/>
      <c r="BF22" s="130"/>
      <c r="BG22" s="130"/>
      <c r="BH22" s="14"/>
      <c r="BI22" s="131" t="s">
        <v>27</v>
      </c>
      <c r="BJ22" s="132"/>
      <c r="BK22" s="132"/>
      <c r="BL22" s="132"/>
      <c r="BM22" s="132"/>
      <c r="BN22" s="132"/>
      <c r="BO22" s="132"/>
      <c r="BP22" s="132"/>
      <c r="BQ22" s="132"/>
      <c r="BR22" s="132"/>
      <c r="BS22" s="133"/>
      <c r="BT22" s="26">
        <v>234202.18719794054</v>
      </c>
      <c r="BU22" s="27">
        <v>251170.42146919406</v>
      </c>
      <c r="BV22" s="16" t="s">
        <v>34</v>
      </c>
      <c r="BW22" s="17">
        <f t="shared" si="0"/>
        <v>7.2451220350527645E-2</v>
      </c>
    </row>
    <row r="23" spans="1:75" s="12" customFormat="1" ht="39.75" customHeight="1" x14ac:dyDescent="0.2">
      <c r="A23" s="145" t="s">
        <v>35</v>
      </c>
      <c r="B23" s="146"/>
      <c r="C23" s="146"/>
      <c r="D23" s="146"/>
      <c r="E23" s="146"/>
      <c r="F23" s="146"/>
      <c r="G23" s="146"/>
      <c r="H23" s="146"/>
      <c r="I23" s="147"/>
      <c r="J23" s="22"/>
      <c r="K23" s="148" t="s">
        <v>36</v>
      </c>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23"/>
      <c r="BI23" s="142" t="s">
        <v>27</v>
      </c>
      <c r="BJ23" s="143"/>
      <c r="BK23" s="143"/>
      <c r="BL23" s="143"/>
      <c r="BM23" s="143"/>
      <c r="BN23" s="143"/>
      <c r="BO23" s="143"/>
      <c r="BP23" s="143"/>
      <c r="BQ23" s="143"/>
      <c r="BR23" s="143"/>
      <c r="BS23" s="144"/>
      <c r="BT23" s="26">
        <v>119806.21228224119</v>
      </c>
      <c r="BU23" s="26">
        <v>115187.64685</v>
      </c>
      <c r="BV23" s="16"/>
      <c r="BW23" s="17">
        <f t="shared" si="0"/>
        <v>-3.8550300057568876E-2</v>
      </c>
    </row>
    <row r="24" spans="1:75" s="12" customFormat="1" ht="45.75" customHeight="1" x14ac:dyDescent="0.2">
      <c r="A24" s="127" t="s">
        <v>37</v>
      </c>
      <c r="B24" s="128"/>
      <c r="C24" s="128"/>
      <c r="D24" s="128"/>
      <c r="E24" s="128"/>
      <c r="F24" s="128"/>
      <c r="G24" s="128"/>
      <c r="H24" s="128"/>
      <c r="I24" s="129"/>
      <c r="J24" s="13"/>
      <c r="K24" s="130" t="s">
        <v>38</v>
      </c>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4"/>
      <c r="BI24" s="131" t="s">
        <v>27</v>
      </c>
      <c r="BJ24" s="132"/>
      <c r="BK24" s="132"/>
      <c r="BL24" s="132"/>
      <c r="BM24" s="132"/>
      <c r="BN24" s="132"/>
      <c r="BO24" s="132"/>
      <c r="BP24" s="132"/>
      <c r="BQ24" s="132"/>
      <c r="BR24" s="132"/>
      <c r="BS24" s="133"/>
      <c r="BT24" s="26">
        <v>40995.566702373639</v>
      </c>
      <c r="BU24" s="26">
        <v>38554.85123</v>
      </c>
      <c r="BV24" s="134" t="s">
        <v>39</v>
      </c>
      <c r="BW24" s="17">
        <f t="shared" si="0"/>
        <v>-5.9536083257322625E-2</v>
      </c>
    </row>
    <row r="25" spans="1:75" s="12" customFormat="1" ht="20.25" customHeight="1" x14ac:dyDescent="0.2">
      <c r="A25" s="145" t="s">
        <v>40</v>
      </c>
      <c r="B25" s="146"/>
      <c r="C25" s="146"/>
      <c r="D25" s="146"/>
      <c r="E25" s="146"/>
      <c r="F25" s="146"/>
      <c r="G25" s="146"/>
      <c r="H25" s="146"/>
      <c r="I25" s="147"/>
      <c r="J25" s="22"/>
      <c r="K25" s="148" t="s">
        <v>41</v>
      </c>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23"/>
      <c r="BI25" s="142" t="s">
        <v>27</v>
      </c>
      <c r="BJ25" s="143"/>
      <c r="BK25" s="143"/>
      <c r="BL25" s="143"/>
      <c r="BM25" s="143"/>
      <c r="BN25" s="143"/>
      <c r="BO25" s="143"/>
      <c r="BP25" s="143"/>
      <c r="BQ25" s="143"/>
      <c r="BR25" s="143"/>
      <c r="BS25" s="144"/>
      <c r="BT25" s="26">
        <v>38155.506233372915</v>
      </c>
      <c r="BU25" s="26">
        <v>26067.594570000001</v>
      </c>
      <c r="BV25" s="135"/>
      <c r="BW25" s="17">
        <f t="shared" si="0"/>
        <v>-0.31680648107350118</v>
      </c>
    </row>
    <row r="26" spans="1:75" s="12" customFormat="1" ht="21.75" customHeight="1" x14ac:dyDescent="0.2">
      <c r="A26" s="127" t="s">
        <v>42</v>
      </c>
      <c r="B26" s="128"/>
      <c r="C26" s="128"/>
      <c r="D26" s="128"/>
      <c r="E26" s="128"/>
      <c r="F26" s="128"/>
      <c r="G26" s="128"/>
      <c r="H26" s="128"/>
      <c r="I26" s="129"/>
      <c r="J26" s="13"/>
      <c r="K26" s="130" t="s">
        <v>43</v>
      </c>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4"/>
      <c r="BI26" s="131" t="s">
        <v>27</v>
      </c>
      <c r="BJ26" s="132"/>
      <c r="BK26" s="132"/>
      <c r="BL26" s="132"/>
      <c r="BM26" s="132"/>
      <c r="BN26" s="132"/>
      <c r="BO26" s="132"/>
      <c r="BP26" s="132"/>
      <c r="BQ26" s="132"/>
      <c r="BR26" s="132"/>
      <c r="BS26" s="133"/>
      <c r="BT26" s="26">
        <v>1280169.1372284002</v>
      </c>
      <c r="BU26" s="26">
        <v>1104511.71425</v>
      </c>
      <c r="BV26" s="134" t="s">
        <v>44</v>
      </c>
      <c r="BW26" s="17">
        <f t="shared" si="0"/>
        <v>-0.13721423042481962</v>
      </c>
    </row>
    <row r="27" spans="1:75" s="12" customFormat="1" ht="21" customHeight="1" x14ac:dyDescent="0.2">
      <c r="A27" s="145" t="s">
        <v>45</v>
      </c>
      <c r="B27" s="146"/>
      <c r="C27" s="146"/>
      <c r="D27" s="146"/>
      <c r="E27" s="146"/>
      <c r="F27" s="146"/>
      <c r="G27" s="146"/>
      <c r="H27" s="146"/>
      <c r="I27" s="147"/>
      <c r="J27" s="22"/>
      <c r="K27" s="148" t="s">
        <v>41</v>
      </c>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23"/>
      <c r="BI27" s="142" t="s">
        <v>27</v>
      </c>
      <c r="BJ27" s="143"/>
      <c r="BK27" s="143"/>
      <c r="BL27" s="143"/>
      <c r="BM27" s="143"/>
      <c r="BN27" s="143"/>
      <c r="BO27" s="143"/>
      <c r="BP27" s="143"/>
      <c r="BQ27" s="143"/>
      <c r="BR27" s="143"/>
      <c r="BS27" s="144"/>
      <c r="BT27" s="26">
        <v>139026.36830300427</v>
      </c>
      <c r="BU27" s="26">
        <v>126263.48944</v>
      </c>
      <c r="BV27" s="135"/>
      <c r="BW27" s="17">
        <f t="shared" si="0"/>
        <v>-9.1801857581346846E-2</v>
      </c>
    </row>
    <row r="28" spans="1:75" s="12" customFormat="1" ht="22.5" customHeight="1" x14ac:dyDescent="0.2">
      <c r="A28" s="127" t="s">
        <v>46</v>
      </c>
      <c r="B28" s="128"/>
      <c r="C28" s="128"/>
      <c r="D28" s="128"/>
      <c r="E28" s="128"/>
      <c r="F28" s="128"/>
      <c r="G28" s="128"/>
      <c r="H28" s="128"/>
      <c r="I28" s="129"/>
      <c r="J28" s="13"/>
      <c r="K28" s="130" t="s">
        <v>47</v>
      </c>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4"/>
      <c r="BI28" s="131" t="s">
        <v>27</v>
      </c>
      <c r="BJ28" s="132"/>
      <c r="BK28" s="132"/>
      <c r="BL28" s="132"/>
      <c r="BM28" s="132"/>
      <c r="BN28" s="132"/>
      <c r="BO28" s="132"/>
      <c r="BP28" s="132"/>
      <c r="BQ28" s="132"/>
      <c r="BR28" s="132"/>
      <c r="BS28" s="133"/>
      <c r="BT28" s="26">
        <f>BT29+BT30+BT31</f>
        <v>176700.67812849689</v>
      </c>
      <c r="BU28" s="26">
        <f>BU29+BU30+BU31</f>
        <v>366515.95587999991</v>
      </c>
      <c r="BV28" s="16"/>
      <c r="BW28" s="17">
        <f t="shared" si="0"/>
        <v>1.0742192942432807</v>
      </c>
    </row>
    <row r="29" spans="1:75" s="12" customFormat="1" ht="65.25" customHeight="1" x14ac:dyDescent="0.2">
      <c r="A29" s="127" t="s">
        <v>48</v>
      </c>
      <c r="B29" s="128"/>
      <c r="C29" s="128"/>
      <c r="D29" s="128"/>
      <c r="E29" s="128"/>
      <c r="F29" s="128"/>
      <c r="G29" s="128"/>
      <c r="H29" s="128"/>
      <c r="I29" s="129"/>
      <c r="J29" s="13"/>
      <c r="K29" s="130" t="s">
        <v>49</v>
      </c>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4"/>
      <c r="BI29" s="131" t="s">
        <v>27</v>
      </c>
      <c r="BJ29" s="132"/>
      <c r="BK29" s="132"/>
      <c r="BL29" s="132"/>
      <c r="BM29" s="132"/>
      <c r="BN29" s="132"/>
      <c r="BO29" s="132"/>
      <c r="BP29" s="132"/>
      <c r="BQ29" s="132"/>
      <c r="BR29" s="132"/>
      <c r="BS29" s="133"/>
      <c r="BT29" s="26">
        <v>1258.4156199297652</v>
      </c>
      <c r="BU29" s="27">
        <v>44454.403350000001</v>
      </c>
      <c r="BV29" s="16" t="s">
        <v>50</v>
      </c>
      <c r="BW29" s="17">
        <f t="shared" si="0"/>
        <v>34.325692597872468</v>
      </c>
    </row>
    <row r="30" spans="1:75" s="12" customFormat="1" ht="44.25" customHeight="1" x14ac:dyDescent="0.2">
      <c r="A30" s="127" t="s">
        <v>51</v>
      </c>
      <c r="B30" s="128"/>
      <c r="C30" s="128"/>
      <c r="D30" s="128"/>
      <c r="E30" s="128"/>
      <c r="F30" s="128"/>
      <c r="G30" s="128"/>
      <c r="H30" s="128"/>
      <c r="I30" s="129"/>
      <c r="J30" s="13"/>
      <c r="K30" s="130" t="s">
        <v>52</v>
      </c>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4"/>
      <c r="BI30" s="131" t="s">
        <v>27</v>
      </c>
      <c r="BJ30" s="132"/>
      <c r="BK30" s="132"/>
      <c r="BL30" s="132"/>
      <c r="BM30" s="132"/>
      <c r="BN30" s="132"/>
      <c r="BO30" s="132"/>
      <c r="BP30" s="132"/>
      <c r="BQ30" s="132"/>
      <c r="BR30" s="132"/>
      <c r="BS30" s="133"/>
      <c r="BT30" s="26">
        <v>615.68889956655664</v>
      </c>
      <c r="BU30" s="27">
        <v>793.26378999999997</v>
      </c>
      <c r="BV30" s="16" t="s">
        <v>53</v>
      </c>
      <c r="BW30" s="17">
        <f t="shared" si="0"/>
        <v>0.28841658597134945</v>
      </c>
    </row>
    <row r="31" spans="1:75" s="12" customFormat="1" ht="30.75" customHeight="1" x14ac:dyDescent="0.2">
      <c r="A31" s="127" t="s">
        <v>54</v>
      </c>
      <c r="B31" s="128"/>
      <c r="C31" s="128"/>
      <c r="D31" s="128"/>
      <c r="E31" s="128"/>
      <c r="F31" s="128"/>
      <c r="G31" s="128"/>
      <c r="H31" s="128"/>
      <c r="I31" s="129"/>
      <c r="J31" s="13"/>
      <c r="K31" s="130" t="s">
        <v>55</v>
      </c>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4"/>
      <c r="BI31" s="131" t="s">
        <v>27</v>
      </c>
      <c r="BJ31" s="132"/>
      <c r="BK31" s="132"/>
      <c r="BL31" s="132"/>
      <c r="BM31" s="132"/>
      <c r="BN31" s="132"/>
      <c r="BO31" s="132"/>
      <c r="BP31" s="132"/>
      <c r="BQ31" s="132"/>
      <c r="BR31" s="132"/>
      <c r="BS31" s="133"/>
      <c r="BT31" s="26">
        <f>расшифровки!D6</f>
        <v>174826.57360900057</v>
      </c>
      <c r="BU31" s="26">
        <f>расшифровки!E6</f>
        <v>321268.28873999993</v>
      </c>
      <c r="BV31" s="16"/>
      <c r="BW31" s="17">
        <f t="shared" si="0"/>
        <v>0.83763990855598469</v>
      </c>
    </row>
    <row r="32" spans="1:75" s="12" customFormat="1" ht="22.5" customHeight="1" x14ac:dyDescent="0.2">
      <c r="A32" s="152" t="s">
        <v>56</v>
      </c>
      <c r="B32" s="153"/>
      <c r="C32" s="153"/>
      <c r="D32" s="153"/>
      <c r="E32" s="153"/>
      <c r="F32" s="153"/>
      <c r="G32" s="153"/>
      <c r="H32" s="153"/>
      <c r="I32" s="154"/>
      <c r="J32" s="18"/>
      <c r="K32" s="155" t="s">
        <v>57</v>
      </c>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9"/>
      <c r="BI32" s="156" t="s">
        <v>27</v>
      </c>
      <c r="BJ32" s="157"/>
      <c r="BK32" s="157"/>
      <c r="BL32" s="157"/>
      <c r="BM32" s="157"/>
      <c r="BN32" s="157"/>
      <c r="BO32" s="157"/>
      <c r="BP32" s="157"/>
      <c r="BQ32" s="157"/>
      <c r="BR32" s="157"/>
      <c r="BS32" s="158"/>
      <c r="BT32" s="20">
        <f>BT33+BT35+BT36+BT38+BT40+BT41+BT42+BT45</f>
        <v>1934000.4498756896</v>
      </c>
      <c r="BU32" s="20">
        <f>BU33+BU35+BU36+BU38+BU40+BU41+BU42+BU45</f>
        <v>3842302.6451207479</v>
      </c>
      <c r="BV32" s="124"/>
      <c r="BW32" s="17">
        <f t="shared" si="0"/>
        <v>0.98671238435736508</v>
      </c>
    </row>
    <row r="33" spans="1:77" s="12" customFormat="1" ht="36.75" customHeight="1" x14ac:dyDescent="0.2">
      <c r="A33" s="127" t="s">
        <v>58</v>
      </c>
      <c r="B33" s="128"/>
      <c r="C33" s="128"/>
      <c r="D33" s="128"/>
      <c r="E33" s="128"/>
      <c r="F33" s="128"/>
      <c r="G33" s="128"/>
      <c r="H33" s="128"/>
      <c r="I33" s="129"/>
      <c r="J33" s="13"/>
      <c r="K33" s="130" t="s">
        <v>59</v>
      </c>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4"/>
      <c r="BI33" s="131" t="s">
        <v>27</v>
      </c>
      <c r="BJ33" s="132"/>
      <c r="BK33" s="132"/>
      <c r="BL33" s="132"/>
      <c r="BM33" s="132"/>
      <c r="BN33" s="132"/>
      <c r="BO33" s="132"/>
      <c r="BP33" s="132"/>
      <c r="BQ33" s="132"/>
      <c r="BR33" s="132"/>
      <c r="BS33" s="133"/>
      <c r="BT33" s="26">
        <v>342066.67337271658</v>
      </c>
      <c r="BU33" s="27">
        <v>399048.62047000002</v>
      </c>
      <c r="BV33" s="16" t="s">
        <v>60</v>
      </c>
      <c r="BW33" s="17">
        <f t="shared" si="0"/>
        <v>0.16658140512623332</v>
      </c>
    </row>
    <row r="34" spans="1:77" s="12" customFormat="1" ht="33.75" customHeight="1" x14ac:dyDescent="0.2">
      <c r="A34" s="127" t="s">
        <v>61</v>
      </c>
      <c r="B34" s="128"/>
      <c r="C34" s="128"/>
      <c r="D34" s="128"/>
      <c r="E34" s="128"/>
      <c r="F34" s="128"/>
      <c r="G34" s="128"/>
      <c r="H34" s="128"/>
      <c r="I34" s="129"/>
      <c r="J34" s="13"/>
      <c r="K34" s="130" t="s">
        <v>62</v>
      </c>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4"/>
      <c r="BI34" s="131" t="s">
        <v>27</v>
      </c>
      <c r="BJ34" s="132"/>
      <c r="BK34" s="132"/>
      <c r="BL34" s="132"/>
      <c r="BM34" s="132"/>
      <c r="BN34" s="132"/>
      <c r="BO34" s="132"/>
      <c r="BP34" s="132"/>
      <c r="BQ34" s="132"/>
      <c r="BR34" s="132"/>
      <c r="BS34" s="133"/>
      <c r="BT34" s="26" t="s">
        <v>24</v>
      </c>
      <c r="BU34" s="27" t="s">
        <v>24</v>
      </c>
      <c r="BV34" s="28" t="s">
        <v>24</v>
      </c>
      <c r="BW34" s="17"/>
    </row>
    <row r="35" spans="1:77" s="12" customFormat="1" ht="84" customHeight="1" x14ac:dyDescent="0.2">
      <c r="A35" s="127" t="s">
        <v>63</v>
      </c>
      <c r="B35" s="128"/>
      <c r="C35" s="128"/>
      <c r="D35" s="128"/>
      <c r="E35" s="128"/>
      <c r="F35" s="128"/>
      <c r="G35" s="128"/>
      <c r="H35" s="128"/>
      <c r="I35" s="129"/>
      <c r="J35" s="13"/>
      <c r="K35" s="130" t="s">
        <v>64</v>
      </c>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4"/>
      <c r="BI35" s="131" t="s">
        <v>27</v>
      </c>
      <c r="BJ35" s="132"/>
      <c r="BK35" s="132"/>
      <c r="BL35" s="132"/>
      <c r="BM35" s="132"/>
      <c r="BN35" s="132"/>
      <c r="BO35" s="132"/>
      <c r="BP35" s="132"/>
      <c r="BQ35" s="132"/>
      <c r="BR35" s="132"/>
      <c r="BS35" s="133"/>
      <c r="BT35" s="26">
        <v>11216.547581420002</v>
      </c>
      <c r="BU35" s="27">
        <v>3413.1183999999998</v>
      </c>
      <c r="BV35" s="16" t="s">
        <v>65</v>
      </c>
      <c r="BW35" s="29"/>
      <c r="BX35" s="29"/>
      <c r="BY35" s="30"/>
    </row>
    <row r="36" spans="1:77" s="12" customFormat="1" ht="22.5" customHeight="1" x14ac:dyDescent="0.2">
      <c r="A36" s="127" t="s">
        <v>66</v>
      </c>
      <c r="B36" s="128"/>
      <c r="C36" s="128"/>
      <c r="D36" s="128"/>
      <c r="E36" s="128"/>
      <c r="F36" s="128"/>
      <c r="G36" s="128"/>
      <c r="H36" s="128"/>
      <c r="I36" s="129"/>
      <c r="J36" s="13"/>
      <c r="K36" s="130" t="s">
        <v>67</v>
      </c>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4"/>
      <c r="BI36" s="131" t="s">
        <v>27</v>
      </c>
      <c r="BJ36" s="132"/>
      <c r="BK36" s="132"/>
      <c r="BL36" s="132"/>
      <c r="BM36" s="132"/>
      <c r="BN36" s="132"/>
      <c r="BO36" s="132"/>
      <c r="BP36" s="132"/>
      <c r="BQ36" s="132"/>
      <c r="BR36" s="132"/>
      <c r="BS36" s="133"/>
      <c r="BT36" s="26">
        <v>389171.41771743365</v>
      </c>
      <c r="BU36" s="27">
        <v>336065.6771599999</v>
      </c>
      <c r="BV36" s="16"/>
      <c r="BW36" s="17">
        <f t="shared" si="0"/>
        <v>-0.13645848112101677</v>
      </c>
    </row>
    <row r="37" spans="1:77" s="12" customFormat="1" ht="45" customHeight="1" x14ac:dyDescent="0.2">
      <c r="A37" s="127" t="s">
        <v>68</v>
      </c>
      <c r="B37" s="128"/>
      <c r="C37" s="128"/>
      <c r="D37" s="128"/>
      <c r="E37" s="128"/>
      <c r="F37" s="128"/>
      <c r="G37" s="128"/>
      <c r="H37" s="128"/>
      <c r="I37" s="129"/>
      <c r="J37" s="13"/>
      <c r="K37" s="130" t="s">
        <v>69</v>
      </c>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4"/>
      <c r="BI37" s="131" t="s">
        <v>27</v>
      </c>
      <c r="BJ37" s="132"/>
      <c r="BK37" s="132"/>
      <c r="BL37" s="132"/>
      <c r="BM37" s="132"/>
      <c r="BN37" s="132"/>
      <c r="BO37" s="132"/>
      <c r="BP37" s="132"/>
      <c r="BQ37" s="132"/>
      <c r="BR37" s="132"/>
      <c r="BS37" s="133"/>
      <c r="BT37" s="26" t="s">
        <v>24</v>
      </c>
      <c r="BU37" s="27" t="s">
        <v>24</v>
      </c>
      <c r="BV37" s="28" t="s">
        <v>24</v>
      </c>
      <c r="BW37" s="17" t="e">
        <f t="shared" si="0"/>
        <v>#VALUE!</v>
      </c>
    </row>
    <row r="38" spans="1:77" s="12" customFormat="1" ht="108" customHeight="1" x14ac:dyDescent="0.2">
      <c r="A38" s="127" t="s">
        <v>70</v>
      </c>
      <c r="B38" s="128"/>
      <c r="C38" s="128"/>
      <c r="D38" s="128"/>
      <c r="E38" s="128"/>
      <c r="F38" s="128"/>
      <c r="G38" s="128"/>
      <c r="H38" s="128"/>
      <c r="I38" s="129"/>
      <c r="J38" s="13"/>
      <c r="K38" s="130" t="s">
        <v>71</v>
      </c>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4"/>
      <c r="BI38" s="131" t="s">
        <v>27</v>
      </c>
      <c r="BJ38" s="132"/>
      <c r="BK38" s="132"/>
      <c r="BL38" s="132"/>
      <c r="BM38" s="132"/>
      <c r="BN38" s="132"/>
      <c r="BO38" s="132"/>
      <c r="BP38" s="132"/>
      <c r="BQ38" s="132"/>
      <c r="BR38" s="132"/>
      <c r="BS38" s="133"/>
      <c r="BT38" s="26">
        <v>482902.68</v>
      </c>
      <c r="BU38" s="27">
        <v>612827.90198999993</v>
      </c>
      <c r="BV38" s="16" t="s">
        <v>72</v>
      </c>
      <c r="BW38" s="17">
        <f t="shared" si="0"/>
        <v>0.26905052999498769</v>
      </c>
    </row>
    <row r="39" spans="1:77" s="12" customFormat="1" ht="21" customHeight="1" x14ac:dyDescent="0.2">
      <c r="A39" s="127" t="s">
        <v>73</v>
      </c>
      <c r="B39" s="128"/>
      <c r="C39" s="128"/>
      <c r="D39" s="128"/>
      <c r="E39" s="128"/>
      <c r="F39" s="128"/>
      <c r="G39" s="128"/>
      <c r="H39" s="128"/>
      <c r="I39" s="129"/>
      <c r="J39" s="13"/>
      <c r="K39" s="130" t="s">
        <v>74</v>
      </c>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4"/>
      <c r="BI39" s="131" t="s">
        <v>27</v>
      </c>
      <c r="BJ39" s="132"/>
      <c r="BK39" s="132"/>
      <c r="BL39" s="132"/>
      <c r="BM39" s="132"/>
      <c r="BN39" s="132"/>
      <c r="BO39" s="132"/>
      <c r="BP39" s="132"/>
      <c r="BQ39" s="132"/>
      <c r="BR39" s="132"/>
      <c r="BS39" s="133"/>
      <c r="BT39" s="26" t="s">
        <v>24</v>
      </c>
      <c r="BU39" s="27" t="s">
        <v>24</v>
      </c>
      <c r="BV39" s="16"/>
      <c r="BW39" s="17"/>
    </row>
    <row r="40" spans="1:77" s="12" customFormat="1" ht="87.75" customHeight="1" x14ac:dyDescent="0.2">
      <c r="A40" s="127" t="s">
        <v>75</v>
      </c>
      <c r="B40" s="128"/>
      <c r="C40" s="128"/>
      <c r="D40" s="128"/>
      <c r="E40" s="128"/>
      <c r="F40" s="128"/>
      <c r="G40" s="128"/>
      <c r="H40" s="128"/>
      <c r="I40" s="129"/>
      <c r="J40" s="13"/>
      <c r="K40" s="130" t="s">
        <v>76</v>
      </c>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4"/>
      <c r="BI40" s="131" t="s">
        <v>27</v>
      </c>
      <c r="BJ40" s="132"/>
      <c r="BK40" s="132"/>
      <c r="BL40" s="132"/>
      <c r="BM40" s="132"/>
      <c r="BN40" s="132"/>
      <c r="BO40" s="132"/>
      <c r="BP40" s="132"/>
      <c r="BQ40" s="132"/>
      <c r="BR40" s="132"/>
      <c r="BS40" s="133"/>
      <c r="BT40" s="26">
        <v>32968.091470611442</v>
      </c>
      <c r="BU40" s="27">
        <v>3974.9286447290979</v>
      </c>
      <c r="BV40" s="16" t="s">
        <v>262</v>
      </c>
      <c r="BW40" s="17">
        <f t="shared" si="0"/>
        <v>-0.87943103566451686</v>
      </c>
    </row>
    <row r="41" spans="1:77" s="12" customFormat="1" ht="45" customHeight="1" x14ac:dyDescent="0.2">
      <c r="A41" s="127" t="s">
        <v>77</v>
      </c>
      <c r="B41" s="128"/>
      <c r="C41" s="128"/>
      <c r="D41" s="128"/>
      <c r="E41" s="128"/>
      <c r="F41" s="128"/>
      <c r="G41" s="128"/>
      <c r="H41" s="128"/>
      <c r="I41" s="129"/>
      <c r="J41" s="13"/>
      <c r="K41" s="130" t="s">
        <v>78</v>
      </c>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4"/>
      <c r="BI41" s="131" t="s">
        <v>27</v>
      </c>
      <c r="BJ41" s="132"/>
      <c r="BK41" s="132"/>
      <c r="BL41" s="132"/>
      <c r="BM41" s="132"/>
      <c r="BN41" s="132"/>
      <c r="BO41" s="132"/>
      <c r="BP41" s="132"/>
      <c r="BQ41" s="132"/>
      <c r="BR41" s="132"/>
      <c r="BS41" s="133"/>
      <c r="BT41" s="26">
        <v>89184.704613333335</v>
      </c>
      <c r="BU41" s="27">
        <v>39581.622060000002</v>
      </c>
      <c r="BV41" s="16" t="s">
        <v>79</v>
      </c>
      <c r="BW41" s="17">
        <f t="shared" si="0"/>
        <v>-0.55618373989565861</v>
      </c>
    </row>
    <row r="42" spans="1:77" s="12" customFormat="1" ht="132" customHeight="1" x14ac:dyDescent="0.2">
      <c r="A42" s="127" t="s">
        <v>80</v>
      </c>
      <c r="B42" s="128"/>
      <c r="C42" s="128"/>
      <c r="D42" s="128"/>
      <c r="E42" s="128"/>
      <c r="F42" s="128"/>
      <c r="G42" s="128"/>
      <c r="H42" s="128"/>
      <c r="I42" s="129"/>
      <c r="J42" s="13"/>
      <c r="K42" s="130" t="s">
        <v>81</v>
      </c>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4"/>
      <c r="BI42" s="131" t="s">
        <v>27</v>
      </c>
      <c r="BJ42" s="132"/>
      <c r="BK42" s="132"/>
      <c r="BL42" s="132"/>
      <c r="BM42" s="132"/>
      <c r="BN42" s="132"/>
      <c r="BO42" s="132"/>
      <c r="BP42" s="132"/>
      <c r="BQ42" s="132"/>
      <c r="BR42" s="132"/>
      <c r="BS42" s="133"/>
      <c r="BT42" s="26">
        <v>45592.69</v>
      </c>
      <c r="BU42" s="26">
        <f>278589.08+BT42</f>
        <v>324181.77</v>
      </c>
      <c r="BV42" s="134" t="s">
        <v>82</v>
      </c>
      <c r="BW42" s="17">
        <f t="shared" si="0"/>
        <v>6.1103891873894698</v>
      </c>
    </row>
    <row r="43" spans="1:77" s="12" customFormat="1" ht="33.75" customHeight="1" x14ac:dyDescent="0.2">
      <c r="A43" s="127" t="s">
        <v>83</v>
      </c>
      <c r="B43" s="128"/>
      <c r="C43" s="128"/>
      <c r="D43" s="128"/>
      <c r="E43" s="128"/>
      <c r="F43" s="128"/>
      <c r="G43" s="128"/>
      <c r="H43" s="128"/>
      <c r="I43" s="129"/>
      <c r="J43" s="13"/>
      <c r="K43" s="130" t="s">
        <v>84</v>
      </c>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4"/>
      <c r="BI43" s="131" t="s">
        <v>85</v>
      </c>
      <c r="BJ43" s="132"/>
      <c r="BK43" s="132"/>
      <c r="BL43" s="132"/>
      <c r="BM43" s="132"/>
      <c r="BN43" s="132"/>
      <c r="BO43" s="132"/>
      <c r="BP43" s="132"/>
      <c r="BQ43" s="132"/>
      <c r="BR43" s="132"/>
      <c r="BS43" s="133"/>
      <c r="BT43" s="27">
        <v>4089</v>
      </c>
      <c r="BU43" s="27">
        <v>5187</v>
      </c>
      <c r="BV43" s="135"/>
      <c r="BW43" s="17">
        <f t="shared" si="0"/>
        <v>0.26852531181217909</v>
      </c>
    </row>
    <row r="44" spans="1:77" s="12" customFormat="1" ht="98.25" customHeight="1" x14ac:dyDescent="0.2">
      <c r="A44" s="127" t="s">
        <v>86</v>
      </c>
      <c r="B44" s="128"/>
      <c r="C44" s="128"/>
      <c r="D44" s="128"/>
      <c r="E44" s="128"/>
      <c r="F44" s="128"/>
      <c r="G44" s="128"/>
      <c r="H44" s="128"/>
      <c r="I44" s="129"/>
      <c r="J44" s="13"/>
      <c r="K44" s="130" t="s">
        <v>87</v>
      </c>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4"/>
      <c r="BI44" s="131" t="s">
        <v>27</v>
      </c>
      <c r="BJ44" s="132"/>
      <c r="BK44" s="132"/>
      <c r="BL44" s="132"/>
      <c r="BM44" s="132"/>
      <c r="BN44" s="132"/>
      <c r="BO44" s="132"/>
      <c r="BP44" s="132"/>
      <c r="BQ44" s="132"/>
      <c r="BR44" s="132"/>
      <c r="BS44" s="133"/>
      <c r="BT44" s="26" t="s">
        <v>24</v>
      </c>
      <c r="BU44" s="27" t="s">
        <v>24</v>
      </c>
      <c r="BV44" s="28" t="s">
        <v>24</v>
      </c>
      <c r="BW44" s="17" t="e">
        <f t="shared" si="0"/>
        <v>#VALUE!</v>
      </c>
    </row>
    <row r="45" spans="1:77" s="12" customFormat="1" ht="31.5" customHeight="1" x14ac:dyDescent="0.2">
      <c r="A45" s="127" t="s">
        <v>88</v>
      </c>
      <c r="B45" s="128"/>
      <c r="C45" s="128"/>
      <c r="D45" s="128"/>
      <c r="E45" s="128"/>
      <c r="F45" s="128"/>
      <c r="G45" s="128"/>
      <c r="H45" s="128"/>
      <c r="I45" s="129"/>
      <c r="J45" s="13"/>
      <c r="K45" s="130" t="s">
        <v>89</v>
      </c>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4"/>
      <c r="BI45" s="131" t="s">
        <v>27</v>
      </c>
      <c r="BJ45" s="132"/>
      <c r="BK45" s="132"/>
      <c r="BL45" s="132"/>
      <c r="BM45" s="132"/>
      <c r="BN45" s="132"/>
      <c r="BO45" s="132"/>
      <c r="BP45" s="132"/>
      <c r="BQ45" s="132"/>
      <c r="BR45" s="132"/>
      <c r="BS45" s="133"/>
      <c r="BT45" s="26">
        <f>расшифровки!D31</f>
        <v>540897.64512017474</v>
      </c>
      <c r="BU45" s="26">
        <f>расшифровки!E31</f>
        <v>2123209.0063960189</v>
      </c>
      <c r="BV45" s="16" t="s">
        <v>90</v>
      </c>
      <c r="BW45" s="17">
        <f t="shared" si="0"/>
        <v>2.925343409332632</v>
      </c>
    </row>
    <row r="46" spans="1:77" s="12" customFormat="1" ht="65.25" customHeight="1" x14ac:dyDescent="0.2">
      <c r="A46" s="152" t="s">
        <v>91</v>
      </c>
      <c r="B46" s="153"/>
      <c r="C46" s="153"/>
      <c r="D46" s="153"/>
      <c r="E46" s="153"/>
      <c r="F46" s="153"/>
      <c r="G46" s="153"/>
      <c r="H46" s="153"/>
      <c r="I46" s="154"/>
      <c r="J46" s="18"/>
      <c r="K46" s="155" t="s">
        <v>92</v>
      </c>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9"/>
      <c r="BI46" s="156" t="s">
        <v>27</v>
      </c>
      <c r="BJ46" s="157"/>
      <c r="BK46" s="157"/>
      <c r="BL46" s="157"/>
      <c r="BM46" s="157"/>
      <c r="BN46" s="157"/>
      <c r="BO46" s="157"/>
      <c r="BP46" s="157"/>
      <c r="BQ46" s="157"/>
      <c r="BR46" s="157"/>
      <c r="BS46" s="158"/>
      <c r="BT46" s="20">
        <v>552562.73368734156</v>
      </c>
      <c r="BU46" s="31">
        <v>-1648612.9728499423</v>
      </c>
      <c r="BV46" s="16" t="s">
        <v>93</v>
      </c>
      <c r="BW46" s="17">
        <f t="shared" si="0"/>
        <v>-3.98357611243248</v>
      </c>
    </row>
    <row r="47" spans="1:77" s="12" customFormat="1" ht="29.25" customHeight="1" x14ac:dyDescent="0.2">
      <c r="A47" s="127" t="s">
        <v>94</v>
      </c>
      <c r="B47" s="128"/>
      <c r="C47" s="128"/>
      <c r="D47" s="128"/>
      <c r="E47" s="128"/>
      <c r="F47" s="128"/>
      <c r="G47" s="128"/>
      <c r="H47" s="128"/>
      <c r="I47" s="129"/>
      <c r="J47" s="13"/>
      <c r="K47" s="148" t="s">
        <v>95</v>
      </c>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23"/>
      <c r="BI47" s="142" t="s">
        <v>27</v>
      </c>
      <c r="BJ47" s="143"/>
      <c r="BK47" s="143"/>
      <c r="BL47" s="143"/>
      <c r="BM47" s="143"/>
      <c r="BN47" s="143"/>
      <c r="BO47" s="143"/>
      <c r="BP47" s="143"/>
      <c r="BQ47" s="143"/>
      <c r="BR47" s="143"/>
      <c r="BS47" s="144"/>
      <c r="BT47" s="26">
        <f>BT23+BT25+BT27</f>
        <v>296988.08681861835</v>
      </c>
      <c r="BU47" s="26">
        <f>BU23+BU25+BU27</f>
        <v>267518.73086000001</v>
      </c>
      <c r="BV47" s="16"/>
      <c r="BW47" s="17">
        <f t="shared" si="0"/>
        <v>-9.9227400917991648E-2</v>
      </c>
    </row>
    <row r="48" spans="1:77" s="12" customFormat="1" ht="33" customHeight="1" x14ac:dyDescent="0.2">
      <c r="A48" s="127" t="s">
        <v>96</v>
      </c>
      <c r="B48" s="128"/>
      <c r="C48" s="128"/>
      <c r="D48" s="128"/>
      <c r="E48" s="128"/>
      <c r="F48" s="128"/>
      <c r="G48" s="128"/>
      <c r="H48" s="128"/>
      <c r="I48" s="129"/>
      <c r="J48" s="13"/>
      <c r="K48" s="130" t="s">
        <v>97</v>
      </c>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4"/>
      <c r="BI48" s="131" t="s">
        <v>27</v>
      </c>
      <c r="BJ48" s="132"/>
      <c r="BK48" s="132"/>
      <c r="BL48" s="132"/>
      <c r="BM48" s="132"/>
      <c r="BN48" s="132"/>
      <c r="BO48" s="132"/>
      <c r="BP48" s="132"/>
      <c r="BQ48" s="132"/>
      <c r="BR48" s="132"/>
      <c r="BS48" s="133"/>
      <c r="BT48" s="26">
        <v>2036290.7293643481</v>
      </c>
      <c r="BU48" s="27">
        <v>1827376.79654</v>
      </c>
      <c r="BV48" s="134"/>
      <c r="BW48" s="17">
        <f t="shared" si="0"/>
        <v>-0.10259533661461151</v>
      </c>
    </row>
    <row r="49" spans="1:75" s="12" customFormat="1" ht="32.25" customHeight="1" x14ac:dyDescent="0.2">
      <c r="A49" s="127" t="s">
        <v>28</v>
      </c>
      <c r="B49" s="128"/>
      <c r="C49" s="128"/>
      <c r="D49" s="128"/>
      <c r="E49" s="128"/>
      <c r="F49" s="128"/>
      <c r="G49" s="128"/>
      <c r="H49" s="128"/>
      <c r="I49" s="129"/>
      <c r="J49" s="13"/>
      <c r="K49" s="130" t="s">
        <v>98</v>
      </c>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4"/>
      <c r="BI49" s="131" t="s">
        <v>99</v>
      </c>
      <c r="BJ49" s="132"/>
      <c r="BK49" s="132"/>
      <c r="BL49" s="132"/>
      <c r="BM49" s="132"/>
      <c r="BN49" s="132"/>
      <c r="BO49" s="132"/>
      <c r="BP49" s="132"/>
      <c r="BQ49" s="132"/>
      <c r="BR49" s="132"/>
      <c r="BS49" s="133"/>
      <c r="BT49" s="26">
        <v>604218</v>
      </c>
      <c r="BU49" s="27">
        <v>509839.82799999998</v>
      </c>
      <c r="BV49" s="135"/>
      <c r="BW49" s="17">
        <f t="shared" si="0"/>
        <v>-0.15619887524039344</v>
      </c>
    </row>
    <row r="50" spans="1:75" s="12" customFormat="1" ht="55.5" customHeight="1" x14ac:dyDescent="0.2">
      <c r="A50" s="127" t="s">
        <v>56</v>
      </c>
      <c r="B50" s="128"/>
      <c r="C50" s="128"/>
      <c r="D50" s="128"/>
      <c r="E50" s="128"/>
      <c r="F50" s="128"/>
      <c r="G50" s="128"/>
      <c r="H50" s="128"/>
      <c r="I50" s="129"/>
      <c r="J50" s="13"/>
      <c r="K50" s="130" t="s">
        <v>100</v>
      </c>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4"/>
      <c r="BI50" s="131" t="s">
        <v>27</v>
      </c>
      <c r="BJ50" s="132"/>
      <c r="BK50" s="132"/>
      <c r="BL50" s="132"/>
      <c r="BM50" s="132"/>
      <c r="BN50" s="132"/>
      <c r="BO50" s="132"/>
      <c r="BP50" s="132"/>
      <c r="BQ50" s="132"/>
      <c r="BR50" s="132"/>
      <c r="BS50" s="133"/>
      <c r="BT50" s="27">
        <f>BT48/BT49*1000</f>
        <v>3370.1258972164819</v>
      </c>
      <c r="BU50" s="27">
        <f>BU48/BU49*1000</f>
        <v>3584.2174270857472</v>
      </c>
      <c r="BV50" s="24"/>
      <c r="BW50" s="17">
        <f t="shared" si="0"/>
        <v>6.3526270649441274E-2</v>
      </c>
    </row>
    <row r="51" spans="1:75" s="12" customFormat="1" ht="56.25" customHeight="1" x14ac:dyDescent="0.2">
      <c r="A51" s="127" t="s">
        <v>101</v>
      </c>
      <c r="B51" s="128"/>
      <c r="C51" s="128"/>
      <c r="D51" s="128"/>
      <c r="E51" s="128"/>
      <c r="F51" s="128"/>
      <c r="G51" s="128"/>
      <c r="H51" s="128"/>
      <c r="I51" s="129"/>
      <c r="J51" s="13"/>
      <c r="K51" s="130" t="s">
        <v>102</v>
      </c>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4"/>
      <c r="BI51" s="131" t="s">
        <v>24</v>
      </c>
      <c r="BJ51" s="132"/>
      <c r="BK51" s="132"/>
      <c r="BL51" s="132"/>
      <c r="BM51" s="132"/>
      <c r="BN51" s="132"/>
      <c r="BO51" s="132"/>
      <c r="BP51" s="132"/>
      <c r="BQ51" s="132"/>
      <c r="BR51" s="132"/>
      <c r="BS51" s="133"/>
      <c r="BT51" s="27" t="s">
        <v>24</v>
      </c>
      <c r="BU51" s="27" t="s">
        <v>24</v>
      </c>
      <c r="BV51" s="32" t="s">
        <v>24</v>
      </c>
      <c r="BW51" s="25"/>
    </row>
    <row r="52" spans="1:75" s="12" customFormat="1" ht="24" customHeight="1" x14ac:dyDescent="0.2">
      <c r="A52" s="127" t="s">
        <v>25</v>
      </c>
      <c r="B52" s="128"/>
      <c r="C52" s="128"/>
      <c r="D52" s="128"/>
      <c r="E52" s="128"/>
      <c r="F52" s="128"/>
      <c r="G52" s="128"/>
      <c r="H52" s="128"/>
      <c r="I52" s="129"/>
      <c r="J52" s="13"/>
      <c r="K52" s="130" t="s">
        <v>103</v>
      </c>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4"/>
      <c r="BI52" s="131" t="s">
        <v>104</v>
      </c>
      <c r="BJ52" s="132"/>
      <c r="BK52" s="132"/>
      <c r="BL52" s="132"/>
      <c r="BM52" s="132"/>
      <c r="BN52" s="132"/>
      <c r="BO52" s="132"/>
      <c r="BP52" s="132"/>
      <c r="BQ52" s="132"/>
      <c r="BR52" s="132"/>
      <c r="BS52" s="133"/>
      <c r="BT52" s="26" t="s">
        <v>105</v>
      </c>
      <c r="BU52" s="27">
        <v>269203</v>
      </c>
      <c r="BV52" s="16" t="s">
        <v>106</v>
      </c>
      <c r="BW52" s="33">
        <v>269203</v>
      </c>
    </row>
    <row r="53" spans="1:75" s="12" customFormat="1" ht="21" customHeight="1" x14ac:dyDescent="0.2">
      <c r="A53" s="145" t="s">
        <v>107</v>
      </c>
      <c r="B53" s="146"/>
      <c r="C53" s="146"/>
      <c r="D53" s="146"/>
      <c r="E53" s="146"/>
      <c r="F53" s="146"/>
      <c r="G53" s="146"/>
      <c r="H53" s="146"/>
      <c r="I53" s="147"/>
      <c r="J53" s="22"/>
      <c r="K53" s="148" t="s">
        <v>108</v>
      </c>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23"/>
      <c r="BI53" s="142" t="s">
        <v>109</v>
      </c>
      <c r="BJ53" s="143"/>
      <c r="BK53" s="143"/>
      <c r="BL53" s="143"/>
      <c r="BM53" s="143"/>
      <c r="BN53" s="143"/>
      <c r="BO53" s="143"/>
      <c r="BP53" s="143"/>
      <c r="BQ53" s="143"/>
      <c r="BR53" s="143"/>
      <c r="BS53" s="144"/>
      <c r="BT53" s="26" t="s">
        <v>105</v>
      </c>
      <c r="BU53" s="26">
        <f>BU54+BU55+BU56+BU57</f>
        <v>3419.4</v>
      </c>
      <c r="BV53" s="16"/>
      <c r="BW53" s="33"/>
    </row>
    <row r="54" spans="1:75" s="12" customFormat="1" ht="23.25" customHeight="1" x14ac:dyDescent="0.2">
      <c r="A54" s="136" t="s">
        <v>110</v>
      </c>
      <c r="B54" s="137"/>
      <c r="C54" s="137"/>
      <c r="D54" s="137"/>
      <c r="E54" s="137"/>
      <c r="F54" s="137"/>
      <c r="G54" s="137"/>
      <c r="H54" s="137"/>
      <c r="I54" s="138"/>
      <c r="J54" s="149" t="s">
        <v>111</v>
      </c>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1"/>
      <c r="BI54" s="142" t="s">
        <v>109</v>
      </c>
      <c r="BJ54" s="143"/>
      <c r="BK54" s="143"/>
      <c r="BL54" s="143"/>
      <c r="BM54" s="143"/>
      <c r="BN54" s="143"/>
      <c r="BO54" s="143"/>
      <c r="BP54" s="143"/>
      <c r="BQ54" s="143"/>
      <c r="BR54" s="143"/>
      <c r="BS54" s="144"/>
      <c r="BT54" s="26" t="s">
        <v>105</v>
      </c>
      <c r="BU54" s="27">
        <v>1825.4</v>
      </c>
      <c r="BV54" s="16"/>
      <c r="BW54" s="33"/>
    </row>
    <row r="55" spans="1:75" s="12" customFormat="1" ht="23.25" customHeight="1" x14ac:dyDescent="0.2">
      <c r="A55" s="136" t="s">
        <v>112</v>
      </c>
      <c r="B55" s="137"/>
      <c r="C55" s="137"/>
      <c r="D55" s="137"/>
      <c r="E55" s="137"/>
      <c r="F55" s="137"/>
      <c r="G55" s="137"/>
      <c r="H55" s="137"/>
      <c r="I55" s="138"/>
      <c r="J55" s="149" t="s">
        <v>113</v>
      </c>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1"/>
      <c r="BI55" s="142" t="s">
        <v>109</v>
      </c>
      <c r="BJ55" s="143"/>
      <c r="BK55" s="143"/>
      <c r="BL55" s="143"/>
      <c r="BM55" s="143"/>
      <c r="BN55" s="143"/>
      <c r="BO55" s="143"/>
      <c r="BP55" s="143"/>
      <c r="BQ55" s="143"/>
      <c r="BR55" s="143"/>
      <c r="BS55" s="144"/>
      <c r="BT55" s="26" t="s">
        <v>105</v>
      </c>
      <c r="BU55" s="27">
        <v>348.6</v>
      </c>
      <c r="BV55" s="16"/>
      <c r="BW55" s="33"/>
    </row>
    <row r="56" spans="1:75" s="12" customFormat="1" ht="23.25" customHeight="1" x14ac:dyDescent="0.2">
      <c r="A56" s="136" t="s">
        <v>114</v>
      </c>
      <c r="B56" s="137"/>
      <c r="C56" s="137"/>
      <c r="D56" s="137"/>
      <c r="E56" s="137"/>
      <c r="F56" s="137"/>
      <c r="G56" s="137"/>
      <c r="H56" s="137"/>
      <c r="I56" s="138"/>
      <c r="J56" s="149" t="s">
        <v>115</v>
      </c>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1"/>
      <c r="BI56" s="142" t="s">
        <v>109</v>
      </c>
      <c r="BJ56" s="143"/>
      <c r="BK56" s="143"/>
      <c r="BL56" s="143"/>
      <c r="BM56" s="143"/>
      <c r="BN56" s="143"/>
      <c r="BO56" s="143"/>
      <c r="BP56" s="143"/>
      <c r="BQ56" s="143"/>
      <c r="BR56" s="143"/>
      <c r="BS56" s="144"/>
      <c r="BT56" s="26" t="s">
        <v>105</v>
      </c>
      <c r="BU56" s="27">
        <v>1245.4000000000001</v>
      </c>
      <c r="BV56" s="16"/>
      <c r="BW56" s="33"/>
    </row>
    <row r="57" spans="1:75" s="12" customFormat="1" ht="19.5" customHeight="1" x14ac:dyDescent="0.2">
      <c r="A57" s="136" t="s">
        <v>116</v>
      </c>
      <c r="B57" s="137"/>
      <c r="C57" s="137"/>
      <c r="D57" s="137"/>
      <c r="E57" s="137"/>
      <c r="F57" s="137"/>
      <c r="G57" s="137"/>
      <c r="H57" s="137"/>
      <c r="I57" s="138"/>
      <c r="J57" s="149" t="s">
        <v>117</v>
      </c>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1"/>
      <c r="BI57" s="142" t="s">
        <v>109</v>
      </c>
      <c r="BJ57" s="143"/>
      <c r="BK57" s="143"/>
      <c r="BL57" s="143"/>
      <c r="BM57" s="143"/>
      <c r="BN57" s="143"/>
      <c r="BO57" s="143"/>
      <c r="BP57" s="143"/>
      <c r="BQ57" s="143"/>
      <c r="BR57" s="143"/>
      <c r="BS57" s="144"/>
      <c r="BT57" s="26" t="s">
        <v>105</v>
      </c>
      <c r="BU57" s="27">
        <v>0</v>
      </c>
      <c r="BV57" s="16"/>
      <c r="BW57" s="33"/>
    </row>
    <row r="58" spans="1:75" s="12" customFormat="1" ht="30" customHeight="1" x14ac:dyDescent="0.2">
      <c r="A58" s="145" t="s">
        <v>118</v>
      </c>
      <c r="B58" s="146"/>
      <c r="C58" s="146"/>
      <c r="D58" s="146"/>
      <c r="E58" s="146"/>
      <c r="F58" s="146"/>
      <c r="G58" s="146"/>
      <c r="H58" s="146"/>
      <c r="I58" s="147"/>
      <c r="J58" s="22"/>
      <c r="K58" s="148" t="s">
        <v>119</v>
      </c>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23"/>
      <c r="BI58" s="142" t="s">
        <v>120</v>
      </c>
      <c r="BJ58" s="143"/>
      <c r="BK58" s="143"/>
      <c r="BL58" s="143"/>
      <c r="BM58" s="143"/>
      <c r="BN58" s="143"/>
      <c r="BO58" s="143"/>
      <c r="BP58" s="143"/>
      <c r="BQ58" s="143"/>
      <c r="BR58" s="143"/>
      <c r="BS58" s="144"/>
      <c r="BT58" s="26">
        <f>BT59+BT60+BT61+BT62</f>
        <v>34767.54</v>
      </c>
      <c r="BU58" s="26">
        <f>BU59+BU60+BU61+BU62</f>
        <v>35032.584139999992</v>
      </c>
      <c r="BV58" s="16"/>
      <c r="BW58" s="34"/>
    </row>
    <row r="59" spans="1:75" s="12" customFormat="1" ht="31.5" customHeight="1" x14ac:dyDescent="0.2">
      <c r="A59" s="136" t="s">
        <v>121</v>
      </c>
      <c r="B59" s="137"/>
      <c r="C59" s="137"/>
      <c r="D59" s="137"/>
      <c r="E59" s="137"/>
      <c r="F59" s="137"/>
      <c r="G59" s="137"/>
      <c r="H59" s="137"/>
      <c r="I59" s="138"/>
      <c r="J59" s="149" t="s">
        <v>122</v>
      </c>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1"/>
      <c r="BI59" s="142" t="s">
        <v>120</v>
      </c>
      <c r="BJ59" s="143"/>
      <c r="BK59" s="143"/>
      <c r="BL59" s="143"/>
      <c r="BM59" s="143"/>
      <c r="BN59" s="143"/>
      <c r="BO59" s="143"/>
      <c r="BP59" s="143"/>
      <c r="BQ59" s="143"/>
      <c r="BR59" s="143"/>
      <c r="BS59" s="144"/>
      <c r="BT59" s="26">
        <v>3822.51</v>
      </c>
      <c r="BU59" s="27">
        <v>3822.5076499999996</v>
      </c>
      <c r="BV59" s="16"/>
      <c r="BW59" s="34"/>
    </row>
    <row r="60" spans="1:75" s="12" customFormat="1" ht="30.75" customHeight="1" x14ac:dyDescent="0.2">
      <c r="A60" s="136" t="s">
        <v>123</v>
      </c>
      <c r="B60" s="137"/>
      <c r="C60" s="137"/>
      <c r="D60" s="137"/>
      <c r="E60" s="137"/>
      <c r="F60" s="137"/>
      <c r="G60" s="137"/>
      <c r="H60" s="137"/>
      <c r="I60" s="138"/>
      <c r="J60" s="149" t="s">
        <v>124</v>
      </c>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1"/>
      <c r="BI60" s="142" t="s">
        <v>120</v>
      </c>
      <c r="BJ60" s="143"/>
      <c r="BK60" s="143"/>
      <c r="BL60" s="143"/>
      <c r="BM60" s="143"/>
      <c r="BN60" s="143"/>
      <c r="BO60" s="143"/>
      <c r="BP60" s="143"/>
      <c r="BQ60" s="143"/>
      <c r="BR60" s="143"/>
      <c r="BS60" s="144"/>
      <c r="BT60" s="26">
        <v>766.14</v>
      </c>
      <c r="BU60" s="27">
        <v>766.54219999999987</v>
      </c>
      <c r="BV60" s="16"/>
      <c r="BW60" s="34"/>
    </row>
    <row r="61" spans="1:75" s="12" customFormat="1" ht="33" customHeight="1" x14ac:dyDescent="0.2">
      <c r="A61" s="136" t="s">
        <v>125</v>
      </c>
      <c r="B61" s="137"/>
      <c r="C61" s="137"/>
      <c r="D61" s="137"/>
      <c r="E61" s="137"/>
      <c r="F61" s="137"/>
      <c r="G61" s="137"/>
      <c r="H61" s="137"/>
      <c r="I61" s="138"/>
      <c r="J61" s="149" t="s">
        <v>126</v>
      </c>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1"/>
      <c r="BI61" s="142" t="s">
        <v>120</v>
      </c>
      <c r="BJ61" s="143"/>
      <c r="BK61" s="143"/>
      <c r="BL61" s="143"/>
      <c r="BM61" s="143"/>
      <c r="BN61" s="143"/>
      <c r="BO61" s="143"/>
      <c r="BP61" s="143"/>
      <c r="BQ61" s="143"/>
      <c r="BR61" s="143"/>
      <c r="BS61" s="144"/>
      <c r="BT61" s="26">
        <v>15820.42</v>
      </c>
      <c r="BU61" s="27">
        <v>15962.68211</v>
      </c>
      <c r="BV61" s="16"/>
      <c r="BW61" s="34"/>
    </row>
    <row r="62" spans="1:75" s="12" customFormat="1" ht="30.75" customHeight="1" x14ac:dyDescent="0.2">
      <c r="A62" s="136" t="s">
        <v>127</v>
      </c>
      <c r="B62" s="137"/>
      <c r="C62" s="137"/>
      <c r="D62" s="137"/>
      <c r="E62" s="137"/>
      <c r="F62" s="137"/>
      <c r="G62" s="137"/>
      <c r="H62" s="137"/>
      <c r="I62" s="138"/>
      <c r="J62" s="149" t="s">
        <v>128</v>
      </c>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1"/>
      <c r="BI62" s="142" t="s">
        <v>120</v>
      </c>
      <c r="BJ62" s="143"/>
      <c r="BK62" s="143"/>
      <c r="BL62" s="143"/>
      <c r="BM62" s="143"/>
      <c r="BN62" s="143"/>
      <c r="BO62" s="143"/>
      <c r="BP62" s="143"/>
      <c r="BQ62" s="143"/>
      <c r="BR62" s="143"/>
      <c r="BS62" s="144"/>
      <c r="BT62" s="26">
        <v>14358.47</v>
      </c>
      <c r="BU62" s="27">
        <v>14480.852179999993</v>
      </c>
      <c r="BV62" s="16"/>
      <c r="BW62" s="34"/>
    </row>
    <row r="63" spans="1:75" s="12" customFormat="1" ht="19.5" customHeight="1" x14ac:dyDescent="0.2">
      <c r="A63" s="145" t="s">
        <v>129</v>
      </c>
      <c r="B63" s="146"/>
      <c r="C63" s="146"/>
      <c r="D63" s="146"/>
      <c r="E63" s="146"/>
      <c r="F63" s="146"/>
      <c r="G63" s="146"/>
      <c r="H63" s="146"/>
      <c r="I63" s="147"/>
      <c r="J63" s="22"/>
      <c r="K63" s="148" t="s">
        <v>130</v>
      </c>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23"/>
      <c r="BI63" s="142" t="s">
        <v>120</v>
      </c>
      <c r="BJ63" s="143"/>
      <c r="BK63" s="143"/>
      <c r="BL63" s="143"/>
      <c r="BM63" s="143"/>
      <c r="BN63" s="143"/>
      <c r="BO63" s="143"/>
      <c r="BP63" s="143"/>
      <c r="BQ63" s="143"/>
      <c r="BR63" s="143"/>
      <c r="BS63" s="144"/>
      <c r="BT63" s="26">
        <f>BT64+BT65+BT66+BT67</f>
        <v>48997.82</v>
      </c>
      <c r="BU63" s="26">
        <f>BU64+BU65+BU66+BU67</f>
        <v>49406.275999999998</v>
      </c>
      <c r="BV63" s="16"/>
      <c r="BW63" s="34"/>
    </row>
    <row r="64" spans="1:75" s="12" customFormat="1" ht="19.5" customHeight="1" x14ac:dyDescent="0.2">
      <c r="A64" s="136" t="s">
        <v>131</v>
      </c>
      <c r="B64" s="137"/>
      <c r="C64" s="137"/>
      <c r="D64" s="137"/>
      <c r="E64" s="137"/>
      <c r="F64" s="137"/>
      <c r="G64" s="137"/>
      <c r="H64" s="137"/>
      <c r="I64" s="138"/>
      <c r="J64" s="149" t="s">
        <v>132</v>
      </c>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50"/>
      <c r="BC64" s="150"/>
      <c r="BD64" s="150"/>
      <c r="BE64" s="150"/>
      <c r="BF64" s="150"/>
      <c r="BG64" s="150"/>
      <c r="BH64" s="151"/>
      <c r="BI64" s="142" t="s">
        <v>120</v>
      </c>
      <c r="BJ64" s="143"/>
      <c r="BK64" s="143"/>
      <c r="BL64" s="143"/>
      <c r="BM64" s="143"/>
      <c r="BN64" s="143"/>
      <c r="BO64" s="143"/>
      <c r="BP64" s="143"/>
      <c r="BQ64" s="143"/>
      <c r="BR64" s="143"/>
      <c r="BS64" s="144"/>
      <c r="BT64" s="26">
        <v>13645.7</v>
      </c>
      <c r="BU64" s="27">
        <v>13647.4</v>
      </c>
      <c r="BV64" s="16"/>
      <c r="BW64" s="34"/>
    </row>
    <row r="65" spans="1:75" s="12" customFormat="1" ht="18" customHeight="1" x14ac:dyDescent="0.2">
      <c r="A65" s="136" t="s">
        <v>133</v>
      </c>
      <c r="B65" s="137"/>
      <c r="C65" s="137"/>
      <c r="D65" s="137"/>
      <c r="E65" s="137"/>
      <c r="F65" s="137"/>
      <c r="G65" s="137"/>
      <c r="H65" s="137"/>
      <c r="I65" s="138"/>
      <c r="J65" s="149" t="s">
        <v>134</v>
      </c>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1"/>
      <c r="BI65" s="142" t="s">
        <v>120</v>
      </c>
      <c r="BJ65" s="143"/>
      <c r="BK65" s="143"/>
      <c r="BL65" s="143"/>
      <c r="BM65" s="143"/>
      <c r="BN65" s="143"/>
      <c r="BO65" s="143"/>
      <c r="BP65" s="143"/>
      <c r="BQ65" s="143"/>
      <c r="BR65" s="143"/>
      <c r="BS65" s="144"/>
      <c r="BT65" s="26">
        <v>4465.26</v>
      </c>
      <c r="BU65" s="27">
        <v>4467.2119999999995</v>
      </c>
      <c r="BV65" s="16"/>
      <c r="BW65" s="34"/>
    </row>
    <row r="66" spans="1:75" s="12" customFormat="1" ht="22.5" customHeight="1" x14ac:dyDescent="0.2">
      <c r="A66" s="136" t="s">
        <v>135</v>
      </c>
      <c r="B66" s="137"/>
      <c r="C66" s="137"/>
      <c r="D66" s="137"/>
      <c r="E66" s="137"/>
      <c r="F66" s="137"/>
      <c r="G66" s="137"/>
      <c r="H66" s="137"/>
      <c r="I66" s="138"/>
      <c r="J66" s="149" t="s">
        <v>136</v>
      </c>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1"/>
      <c r="BI66" s="142" t="s">
        <v>120</v>
      </c>
      <c r="BJ66" s="143"/>
      <c r="BK66" s="143"/>
      <c r="BL66" s="143"/>
      <c r="BM66" s="143"/>
      <c r="BN66" s="143"/>
      <c r="BO66" s="143"/>
      <c r="BP66" s="143"/>
      <c r="BQ66" s="143"/>
      <c r="BR66" s="143"/>
      <c r="BS66" s="144"/>
      <c r="BT66" s="26">
        <v>30886.86</v>
      </c>
      <c r="BU66" s="27">
        <v>31291.663999999997</v>
      </c>
      <c r="BV66" s="16"/>
      <c r="BW66" s="34"/>
    </row>
    <row r="67" spans="1:75" s="12" customFormat="1" ht="17.25" customHeight="1" x14ac:dyDescent="0.2">
      <c r="A67" s="136" t="s">
        <v>137</v>
      </c>
      <c r="B67" s="137"/>
      <c r="C67" s="137"/>
      <c r="D67" s="137"/>
      <c r="E67" s="137"/>
      <c r="F67" s="137"/>
      <c r="G67" s="137"/>
      <c r="H67" s="137"/>
      <c r="I67" s="138"/>
      <c r="J67" s="149" t="s">
        <v>138</v>
      </c>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1"/>
      <c r="BI67" s="142" t="s">
        <v>120</v>
      </c>
      <c r="BJ67" s="143"/>
      <c r="BK67" s="143"/>
      <c r="BL67" s="143"/>
      <c r="BM67" s="143"/>
      <c r="BN67" s="143"/>
      <c r="BO67" s="143"/>
      <c r="BP67" s="143"/>
      <c r="BQ67" s="143"/>
      <c r="BR67" s="143"/>
      <c r="BS67" s="144"/>
      <c r="BT67" s="26">
        <v>0</v>
      </c>
      <c r="BU67" s="26">
        <v>0</v>
      </c>
      <c r="BV67" s="16"/>
      <c r="BW67" s="34"/>
    </row>
    <row r="68" spans="1:75" s="12" customFormat="1" ht="22.5" customHeight="1" x14ac:dyDescent="0.2">
      <c r="A68" s="145" t="s">
        <v>139</v>
      </c>
      <c r="B68" s="146"/>
      <c r="C68" s="146"/>
      <c r="D68" s="146"/>
      <c r="E68" s="146"/>
      <c r="F68" s="146"/>
      <c r="G68" s="146"/>
      <c r="H68" s="146"/>
      <c r="I68" s="147"/>
      <c r="J68" s="22"/>
      <c r="K68" s="148" t="s">
        <v>140</v>
      </c>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23"/>
      <c r="BI68" s="142" t="s">
        <v>141</v>
      </c>
      <c r="BJ68" s="143"/>
      <c r="BK68" s="143"/>
      <c r="BL68" s="143"/>
      <c r="BM68" s="143"/>
      <c r="BN68" s="143"/>
      <c r="BO68" s="143"/>
      <c r="BP68" s="143"/>
      <c r="BQ68" s="143"/>
      <c r="BR68" s="143"/>
      <c r="BS68" s="144"/>
      <c r="BT68" s="26">
        <f>BT69+BT70+BT71+BT72</f>
        <v>21632.1338</v>
      </c>
      <c r="BU68" s="26">
        <f>BU69+BU70+BU71+BU72</f>
        <v>21792.400600000001</v>
      </c>
      <c r="BV68" s="16"/>
      <c r="BW68" s="34"/>
    </row>
    <row r="69" spans="1:75" s="12" customFormat="1" ht="19.5" customHeight="1" x14ac:dyDescent="0.2">
      <c r="A69" s="136" t="s">
        <v>142</v>
      </c>
      <c r="B69" s="137"/>
      <c r="C69" s="137"/>
      <c r="D69" s="137"/>
      <c r="E69" s="137"/>
      <c r="F69" s="137"/>
      <c r="G69" s="137"/>
      <c r="H69" s="137"/>
      <c r="I69" s="138"/>
      <c r="J69" s="139" t="s">
        <v>143</v>
      </c>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1"/>
      <c r="BI69" s="142" t="s">
        <v>141</v>
      </c>
      <c r="BJ69" s="143"/>
      <c r="BK69" s="143"/>
      <c r="BL69" s="143"/>
      <c r="BM69" s="143"/>
      <c r="BN69" s="143"/>
      <c r="BO69" s="143"/>
      <c r="BP69" s="143"/>
      <c r="BQ69" s="143"/>
      <c r="BR69" s="143"/>
      <c r="BS69" s="144"/>
      <c r="BT69" s="26">
        <v>2480.5401000000002</v>
      </c>
      <c r="BU69" s="27">
        <v>2480.5401000000006</v>
      </c>
      <c r="BV69" s="16"/>
      <c r="BW69" s="34"/>
    </row>
    <row r="70" spans="1:75" s="12" customFormat="1" ht="19.5" customHeight="1" x14ac:dyDescent="0.2">
      <c r="A70" s="136" t="s">
        <v>144</v>
      </c>
      <c r="B70" s="137"/>
      <c r="C70" s="137"/>
      <c r="D70" s="137"/>
      <c r="E70" s="137"/>
      <c r="F70" s="137"/>
      <c r="G70" s="137"/>
      <c r="H70" s="137"/>
      <c r="I70" s="138"/>
      <c r="J70" s="139" t="s">
        <v>145</v>
      </c>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1"/>
      <c r="BI70" s="142" t="s">
        <v>141</v>
      </c>
      <c r="BJ70" s="143"/>
      <c r="BK70" s="143"/>
      <c r="BL70" s="143"/>
      <c r="BM70" s="143"/>
      <c r="BN70" s="143"/>
      <c r="BO70" s="143"/>
      <c r="BP70" s="143"/>
      <c r="BQ70" s="143"/>
      <c r="BR70" s="143"/>
      <c r="BS70" s="144"/>
      <c r="BT70" s="26">
        <v>605.11200000000008</v>
      </c>
      <c r="BU70" s="27">
        <v>605.19700000000012</v>
      </c>
      <c r="BV70" s="16"/>
      <c r="BW70" s="34"/>
    </row>
    <row r="71" spans="1:75" s="12" customFormat="1" ht="19.5" customHeight="1" x14ac:dyDescent="0.2">
      <c r="A71" s="136" t="s">
        <v>146</v>
      </c>
      <c r="B71" s="137"/>
      <c r="C71" s="137"/>
      <c r="D71" s="137"/>
      <c r="E71" s="137"/>
      <c r="F71" s="137"/>
      <c r="G71" s="137"/>
      <c r="H71" s="137"/>
      <c r="I71" s="138"/>
      <c r="J71" s="139" t="s">
        <v>147</v>
      </c>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1"/>
      <c r="BI71" s="142" t="s">
        <v>141</v>
      </c>
      <c r="BJ71" s="143"/>
      <c r="BK71" s="143"/>
      <c r="BL71" s="143"/>
      <c r="BM71" s="143"/>
      <c r="BN71" s="143"/>
      <c r="BO71" s="143"/>
      <c r="BP71" s="143"/>
      <c r="BQ71" s="143"/>
      <c r="BR71" s="143"/>
      <c r="BS71" s="144"/>
      <c r="BT71" s="26">
        <v>11453.751700000001</v>
      </c>
      <c r="BU71" s="27">
        <v>11533.892800000001</v>
      </c>
      <c r="BV71" s="16"/>
      <c r="BW71" s="34"/>
    </row>
    <row r="72" spans="1:75" s="12" customFormat="1" ht="19.5" customHeight="1" x14ac:dyDescent="0.2">
      <c r="A72" s="136" t="s">
        <v>148</v>
      </c>
      <c r="B72" s="137"/>
      <c r="C72" s="137"/>
      <c r="D72" s="137"/>
      <c r="E72" s="137"/>
      <c r="F72" s="137"/>
      <c r="G72" s="137"/>
      <c r="H72" s="137"/>
      <c r="I72" s="138"/>
      <c r="J72" s="139" t="s">
        <v>149</v>
      </c>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1"/>
      <c r="BI72" s="142" t="s">
        <v>141</v>
      </c>
      <c r="BJ72" s="143"/>
      <c r="BK72" s="143"/>
      <c r="BL72" s="143"/>
      <c r="BM72" s="143"/>
      <c r="BN72" s="143"/>
      <c r="BO72" s="143"/>
      <c r="BP72" s="143"/>
      <c r="BQ72" s="143"/>
      <c r="BR72" s="143"/>
      <c r="BS72" s="144"/>
      <c r="BT72" s="26">
        <v>7092.7300000000005</v>
      </c>
      <c r="BU72" s="27">
        <v>7172.7707</v>
      </c>
      <c r="BV72" s="16"/>
      <c r="BW72" s="34"/>
    </row>
    <row r="73" spans="1:75" s="12" customFormat="1" ht="24" customHeight="1" x14ac:dyDescent="0.2">
      <c r="A73" s="127" t="s">
        <v>150</v>
      </c>
      <c r="B73" s="128"/>
      <c r="C73" s="128"/>
      <c r="D73" s="128"/>
      <c r="E73" s="128"/>
      <c r="F73" s="128"/>
      <c r="G73" s="128"/>
      <c r="H73" s="128"/>
      <c r="I73" s="129"/>
      <c r="J73" s="13"/>
      <c r="K73" s="130" t="s">
        <v>151</v>
      </c>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4"/>
      <c r="BI73" s="131" t="s">
        <v>152</v>
      </c>
      <c r="BJ73" s="132"/>
      <c r="BK73" s="132"/>
      <c r="BL73" s="132"/>
      <c r="BM73" s="132"/>
      <c r="BN73" s="132"/>
      <c r="BO73" s="132"/>
      <c r="BP73" s="132"/>
      <c r="BQ73" s="132"/>
      <c r="BR73" s="132"/>
      <c r="BS73" s="133"/>
      <c r="BT73" s="26">
        <f>1421.4648/BT68*100</f>
        <v>6.5710799181539823</v>
      </c>
      <c r="BU73" s="27">
        <f>1445.21/BU68*100</f>
        <v>6.631715461398044</v>
      </c>
      <c r="BV73" s="24"/>
      <c r="BW73" s="34"/>
    </row>
    <row r="74" spans="1:75" s="12" customFormat="1" ht="31.5" customHeight="1" x14ac:dyDescent="0.2">
      <c r="A74" s="127" t="s">
        <v>153</v>
      </c>
      <c r="B74" s="128"/>
      <c r="C74" s="128"/>
      <c r="D74" s="128"/>
      <c r="E74" s="128"/>
      <c r="F74" s="128"/>
      <c r="G74" s="128"/>
      <c r="H74" s="128"/>
      <c r="I74" s="129"/>
      <c r="J74" s="13"/>
      <c r="K74" s="130" t="s">
        <v>154</v>
      </c>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4"/>
      <c r="BI74" s="131" t="s">
        <v>27</v>
      </c>
      <c r="BJ74" s="132"/>
      <c r="BK74" s="132"/>
      <c r="BL74" s="132"/>
      <c r="BM74" s="132"/>
      <c r="BN74" s="132"/>
      <c r="BO74" s="132"/>
      <c r="BP74" s="132"/>
      <c r="BQ74" s="132"/>
      <c r="BR74" s="132"/>
      <c r="BS74" s="133"/>
      <c r="BT74" s="27">
        <v>317318.31611000001</v>
      </c>
      <c r="BU74" s="27">
        <v>318174.52421299997</v>
      </c>
      <c r="BV74" s="134" t="s">
        <v>155</v>
      </c>
      <c r="BW74" s="34"/>
    </row>
    <row r="75" spans="1:75" s="12" customFormat="1" ht="30.75" customHeight="1" x14ac:dyDescent="0.2">
      <c r="A75" s="127" t="s">
        <v>156</v>
      </c>
      <c r="B75" s="128"/>
      <c r="C75" s="128"/>
      <c r="D75" s="128"/>
      <c r="E75" s="128"/>
      <c r="F75" s="128"/>
      <c r="G75" s="128"/>
      <c r="H75" s="128"/>
      <c r="I75" s="129"/>
      <c r="J75" s="13"/>
      <c r="K75" s="130" t="s">
        <v>157</v>
      </c>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4"/>
      <c r="BI75" s="131" t="s">
        <v>27</v>
      </c>
      <c r="BJ75" s="132"/>
      <c r="BK75" s="132"/>
      <c r="BL75" s="132"/>
      <c r="BM75" s="132"/>
      <c r="BN75" s="132"/>
      <c r="BO75" s="132"/>
      <c r="BP75" s="132"/>
      <c r="BQ75" s="132"/>
      <c r="BR75" s="132"/>
      <c r="BS75" s="133"/>
      <c r="BT75" s="27">
        <v>78007.276700000002</v>
      </c>
      <c r="BU75" s="27">
        <v>83976.27421200012</v>
      </c>
      <c r="BV75" s="135"/>
      <c r="BW75" s="34"/>
    </row>
    <row r="76" spans="1:75" s="12" customFormat="1" ht="51.75" customHeight="1" x14ac:dyDescent="0.2">
      <c r="A76" s="127" t="s">
        <v>158</v>
      </c>
      <c r="B76" s="128"/>
      <c r="C76" s="128"/>
      <c r="D76" s="128"/>
      <c r="E76" s="128"/>
      <c r="F76" s="128"/>
      <c r="G76" s="128"/>
      <c r="H76" s="128"/>
      <c r="I76" s="129"/>
      <c r="J76" s="13"/>
      <c r="K76" s="130" t="s">
        <v>159</v>
      </c>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4"/>
      <c r="BI76" s="131" t="s">
        <v>152</v>
      </c>
      <c r="BJ76" s="132"/>
      <c r="BK76" s="132"/>
      <c r="BL76" s="132"/>
      <c r="BM76" s="132"/>
      <c r="BN76" s="132"/>
      <c r="BO76" s="132"/>
      <c r="BP76" s="132"/>
      <c r="BQ76" s="132"/>
      <c r="BR76" s="132"/>
      <c r="BS76" s="133"/>
      <c r="BT76" s="35"/>
      <c r="BU76" s="13" t="s">
        <v>24</v>
      </c>
      <c r="BV76" s="36" t="s">
        <v>160</v>
      </c>
      <c r="BW76" s="37"/>
    </row>
    <row r="77" spans="1:75" s="12" customFormat="1" ht="15.75" customHeight="1" x14ac:dyDescent="0.2">
      <c r="A77" s="38"/>
      <c r="B77" s="38"/>
      <c r="C77" s="38"/>
      <c r="D77" s="38"/>
      <c r="E77" s="38"/>
      <c r="F77" s="38"/>
      <c r="G77" s="38"/>
      <c r="H77" s="38"/>
      <c r="I77" s="38"/>
      <c r="J77" s="39"/>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1"/>
      <c r="BI77" s="39"/>
      <c r="BJ77" s="39"/>
      <c r="BK77" s="39"/>
      <c r="BL77" s="39"/>
      <c r="BM77" s="39"/>
      <c r="BN77" s="39"/>
      <c r="BO77" s="39"/>
      <c r="BP77" s="39"/>
      <c r="BQ77" s="39"/>
      <c r="BR77" s="39"/>
      <c r="BS77" s="39"/>
      <c r="BT77" s="42"/>
      <c r="BU77" s="39"/>
      <c r="BV77" s="37"/>
      <c r="BW77" s="37"/>
    </row>
    <row r="78" spans="1:75" s="1" customFormat="1" ht="12.75" x14ac:dyDescent="0.2">
      <c r="G78" s="1" t="s">
        <v>161</v>
      </c>
    </row>
    <row r="79" spans="1:75" s="1" customFormat="1" ht="42" customHeight="1" x14ac:dyDescent="0.2">
      <c r="A79" s="125" t="s">
        <v>162</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43"/>
    </row>
    <row r="80" spans="1:75" s="1" customFormat="1" ht="16.5" customHeight="1" x14ac:dyDescent="0.2">
      <c r="A80" s="125" t="s">
        <v>163</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43"/>
    </row>
    <row r="81" spans="1:75" s="1" customFormat="1" ht="27.75" customHeight="1" x14ac:dyDescent="0.2">
      <c r="A81" s="125" t="s">
        <v>164</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43"/>
    </row>
    <row r="82" spans="1:75" s="1" customFormat="1" ht="14.25" customHeight="1" x14ac:dyDescent="0.2">
      <c r="A82" s="125" t="s">
        <v>165</v>
      </c>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43"/>
    </row>
    <row r="83" spans="1:75" s="1" customFormat="1" ht="17.25" customHeight="1" x14ac:dyDescent="0.2">
      <c r="A83" s="125" t="s">
        <v>166</v>
      </c>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43"/>
    </row>
    <row r="84" spans="1:75" s="1" customFormat="1" ht="18.75" customHeight="1" x14ac:dyDescent="0.2">
      <c r="A84" s="125"/>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43"/>
    </row>
  </sheetData>
  <mergeCells count="203">
    <mergeCell ref="A6:BV6"/>
    <mergeCell ref="A7:BV7"/>
    <mergeCell ref="A8:BV8"/>
    <mergeCell ref="A9:BV9"/>
    <mergeCell ref="AG11:BU11"/>
    <mergeCell ref="J12:BN12"/>
    <mergeCell ref="BT16:BU16"/>
    <mergeCell ref="BV16:BV17"/>
    <mergeCell ref="A18:I18"/>
    <mergeCell ref="K18:BG18"/>
    <mergeCell ref="BI18:BS18"/>
    <mergeCell ref="A19:I19"/>
    <mergeCell ref="K19:BG19"/>
    <mergeCell ref="BI19:BS19"/>
    <mergeCell ref="J13:BN13"/>
    <mergeCell ref="AQ14:AX14"/>
    <mergeCell ref="AY14:AZ14"/>
    <mergeCell ref="BA14:BH14"/>
    <mergeCell ref="A16:I17"/>
    <mergeCell ref="J16:BH17"/>
    <mergeCell ref="BI16:BS17"/>
    <mergeCell ref="A22:I22"/>
    <mergeCell ref="K22:BG22"/>
    <mergeCell ref="BI22:BS22"/>
    <mergeCell ref="A23:I23"/>
    <mergeCell ref="K23:BG23"/>
    <mergeCell ref="BI23:BS23"/>
    <mergeCell ref="A20:I20"/>
    <mergeCell ref="K20:BG20"/>
    <mergeCell ref="BI20:BS20"/>
    <mergeCell ref="A21:I21"/>
    <mergeCell ref="K21:BG21"/>
    <mergeCell ref="BI21:BS21"/>
    <mergeCell ref="A26:I26"/>
    <mergeCell ref="K26:BG26"/>
    <mergeCell ref="BI26:BS26"/>
    <mergeCell ref="BV26:BV27"/>
    <mergeCell ref="A27:I27"/>
    <mergeCell ref="K27:BG27"/>
    <mergeCell ref="BI27:BS27"/>
    <mergeCell ref="A24:I24"/>
    <mergeCell ref="K24:BG24"/>
    <mergeCell ref="BI24:BS24"/>
    <mergeCell ref="BV24:BV25"/>
    <mergeCell ref="A25:I25"/>
    <mergeCell ref="K25:BG25"/>
    <mergeCell ref="BI25:BS25"/>
    <mergeCell ref="A30:I30"/>
    <mergeCell ref="K30:BG30"/>
    <mergeCell ref="BI30:BS30"/>
    <mergeCell ref="A31:I31"/>
    <mergeCell ref="K31:BG31"/>
    <mergeCell ref="BI31:BS31"/>
    <mergeCell ref="A28:I28"/>
    <mergeCell ref="K28:BG28"/>
    <mergeCell ref="BI28:BS28"/>
    <mergeCell ref="A29:I29"/>
    <mergeCell ref="K29:BG29"/>
    <mergeCell ref="BI29:BS29"/>
    <mergeCell ref="A34:I34"/>
    <mergeCell ref="K34:BG34"/>
    <mergeCell ref="BI34:BS34"/>
    <mergeCell ref="A35:I35"/>
    <mergeCell ref="K35:BG35"/>
    <mergeCell ref="BI35:BS35"/>
    <mergeCell ref="A32:I32"/>
    <mergeCell ref="K32:BG32"/>
    <mergeCell ref="BI32:BS32"/>
    <mergeCell ref="A33:I33"/>
    <mergeCell ref="K33:BG33"/>
    <mergeCell ref="BI33:BS33"/>
    <mergeCell ref="A38:I38"/>
    <mergeCell ref="K38:BG38"/>
    <mergeCell ref="BI38:BS38"/>
    <mergeCell ref="A39:I39"/>
    <mergeCell ref="K39:BG39"/>
    <mergeCell ref="BI39:BS39"/>
    <mergeCell ref="A36:I36"/>
    <mergeCell ref="K36:BG36"/>
    <mergeCell ref="BI36:BS36"/>
    <mergeCell ref="A37:I37"/>
    <mergeCell ref="K37:BG37"/>
    <mergeCell ref="BI37:BS37"/>
    <mergeCell ref="BV42:BV43"/>
    <mergeCell ref="A43:I43"/>
    <mergeCell ref="K43:BG43"/>
    <mergeCell ref="BI43:BS43"/>
    <mergeCell ref="A40:I40"/>
    <mergeCell ref="K40:BG40"/>
    <mergeCell ref="BI40:BS40"/>
    <mergeCell ref="A41:I41"/>
    <mergeCell ref="K41:BG41"/>
    <mergeCell ref="BI41:BS41"/>
    <mergeCell ref="A44:I44"/>
    <mergeCell ref="K44:BG44"/>
    <mergeCell ref="BI44:BS44"/>
    <mergeCell ref="A45:I45"/>
    <mergeCell ref="K45:BG45"/>
    <mergeCell ref="BI45:BS45"/>
    <mergeCell ref="A42:I42"/>
    <mergeCell ref="K42:BG42"/>
    <mergeCell ref="BI42:BS42"/>
    <mergeCell ref="BV48:BV49"/>
    <mergeCell ref="A49:I49"/>
    <mergeCell ref="K49:BG49"/>
    <mergeCell ref="BI49:BS49"/>
    <mergeCell ref="A47:I47"/>
    <mergeCell ref="K47:BG47"/>
    <mergeCell ref="BI47:BS47"/>
    <mergeCell ref="A46:I46"/>
    <mergeCell ref="K46:BG46"/>
    <mergeCell ref="BI46:BS46"/>
    <mergeCell ref="A50:I50"/>
    <mergeCell ref="K50:BG50"/>
    <mergeCell ref="BI50:BS50"/>
    <mergeCell ref="A51:I51"/>
    <mergeCell ref="K51:BG51"/>
    <mergeCell ref="BI51:BS51"/>
    <mergeCell ref="A48:I48"/>
    <mergeCell ref="K48:BG48"/>
    <mergeCell ref="BI48:BS48"/>
    <mergeCell ref="A54:I54"/>
    <mergeCell ref="J54:BH54"/>
    <mergeCell ref="BI54:BS54"/>
    <mergeCell ref="A55:I55"/>
    <mergeCell ref="J55:BH55"/>
    <mergeCell ref="BI55:BS55"/>
    <mergeCell ref="A52:I52"/>
    <mergeCell ref="K52:BG52"/>
    <mergeCell ref="BI52:BS52"/>
    <mergeCell ref="A53:I53"/>
    <mergeCell ref="K53:BG53"/>
    <mergeCell ref="BI53:BS53"/>
    <mergeCell ref="A58:I58"/>
    <mergeCell ref="K58:BG58"/>
    <mergeCell ref="BI58:BS58"/>
    <mergeCell ref="A59:I59"/>
    <mergeCell ref="J59:BH59"/>
    <mergeCell ref="BI59:BS59"/>
    <mergeCell ref="A56:I56"/>
    <mergeCell ref="J56:BH56"/>
    <mergeCell ref="BI56:BS56"/>
    <mergeCell ref="A57:I57"/>
    <mergeCell ref="J57:BH57"/>
    <mergeCell ref="BI57:BS57"/>
    <mergeCell ref="A62:I62"/>
    <mergeCell ref="J62:BH62"/>
    <mergeCell ref="BI62:BS62"/>
    <mergeCell ref="A63:I63"/>
    <mergeCell ref="K63:BG63"/>
    <mergeCell ref="BI63:BS63"/>
    <mergeCell ref="A60:I60"/>
    <mergeCell ref="J60:BH60"/>
    <mergeCell ref="BI60:BS60"/>
    <mergeCell ref="A61:I61"/>
    <mergeCell ref="J61:BH61"/>
    <mergeCell ref="BI61:BS61"/>
    <mergeCell ref="A66:I66"/>
    <mergeCell ref="J66:BH66"/>
    <mergeCell ref="BI66:BS66"/>
    <mergeCell ref="A67:I67"/>
    <mergeCell ref="J67:BH67"/>
    <mergeCell ref="BI67:BS67"/>
    <mergeCell ref="A64:I64"/>
    <mergeCell ref="J64:BH64"/>
    <mergeCell ref="BI64:BS64"/>
    <mergeCell ref="A65:I65"/>
    <mergeCell ref="J65:BH65"/>
    <mergeCell ref="BI65:BS65"/>
    <mergeCell ref="A70:I70"/>
    <mergeCell ref="J70:BH70"/>
    <mergeCell ref="BI70:BS70"/>
    <mergeCell ref="A71:I71"/>
    <mergeCell ref="J71:BH71"/>
    <mergeCell ref="BI71:BS71"/>
    <mergeCell ref="A68:I68"/>
    <mergeCell ref="K68:BG68"/>
    <mergeCell ref="BI68:BS68"/>
    <mergeCell ref="A69:I69"/>
    <mergeCell ref="J69:BH69"/>
    <mergeCell ref="BI69:BS69"/>
    <mergeCell ref="A74:I74"/>
    <mergeCell ref="K74:BG74"/>
    <mergeCell ref="BI74:BS74"/>
    <mergeCell ref="BV74:BV75"/>
    <mergeCell ref="A75:I75"/>
    <mergeCell ref="K75:BG75"/>
    <mergeCell ref="BI75:BS75"/>
    <mergeCell ref="A72:I72"/>
    <mergeCell ref="J72:BH72"/>
    <mergeCell ref="BI72:BS72"/>
    <mergeCell ref="A73:I73"/>
    <mergeCell ref="K73:BG73"/>
    <mergeCell ref="BI73:BS73"/>
    <mergeCell ref="A82:BV82"/>
    <mergeCell ref="A83:BV83"/>
    <mergeCell ref="A84:BV84"/>
    <mergeCell ref="A76:I76"/>
    <mergeCell ref="K76:BG76"/>
    <mergeCell ref="BI76:BS76"/>
    <mergeCell ref="A79:BV79"/>
    <mergeCell ref="A80:BV80"/>
    <mergeCell ref="A81:BV81"/>
  </mergeCells>
  <pageMargins left="0.78740157480314965" right="0.31496062992125984" top="0.59055118110236227" bottom="0.39370078740157483" header="0.19685039370078741" footer="0.19685039370078741"/>
  <pageSetup paperSize="8" scale="7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view="pageBreakPreview" zoomScale="60" zoomScaleNormal="70" workbookViewId="0">
      <selection activeCell="J14" sqref="J14"/>
    </sheetView>
  </sheetViews>
  <sheetFormatPr defaultRowHeight="15" x14ac:dyDescent="0.2"/>
  <cols>
    <col min="1" max="1" width="12.140625" customWidth="1"/>
    <col min="2" max="2" width="90.28515625" customWidth="1"/>
    <col min="3" max="3" width="16.85546875" customWidth="1"/>
    <col min="4" max="4" width="19.85546875" customWidth="1"/>
    <col min="5" max="5" width="19.7109375" customWidth="1"/>
    <col min="6" max="6" width="76.7109375" customWidth="1"/>
    <col min="7" max="7" width="16.42578125" style="44" hidden="1" customWidth="1"/>
    <col min="9" max="9" width="20.85546875" customWidth="1"/>
    <col min="83" max="83" width="9.140625" customWidth="1"/>
  </cols>
  <sheetData>
    <row r="1" spans="1:9" ht="15.75" x14ac:dyDescent="0.25">
      <c r="D1" s="183"/>
      <c r="E1" s="183"/>
      <c r="F1" s="183"/>
    </row>
    <row r="2" spans="1:9" ht="18.75" x14ac:dyDescent="0.2">
      <c r="A2" s="184" t="s">
        <v>167</v>
      </c>
      <c r="B2" s="184"/>
      <c r="C2" s="184"/>
      <c r="D2" s="184"/>
      <c r="E2" s="184"/>
      <c r="F2" s="184"/>
    </row>
    <row r="3" spans="1:9" ht="21" thickBot="1" x14ac:dyDescent="0.25">
      <c r="A3" s="45"/>
      <c r="B3" s="45"/>
      <c r="C3" s="45"/>
      <c r="D3" s="46"/>
      <c r="E3" s="45"/>
      <c r="F3" s="45"/>
    </row>
    <row r="4" spans="1:9" ht="18.75" x14ac:dyDescent="0.2">
      <c r="A4" s="185" t="s">
        <v>16</v>
      </c>
      <c r="B4" s="175" t="s">
        <v>17</v>
      </c>
      <c r="C4" s="177" t="s">
        <v>168</v>
      </c>
      <c r="D4" s="179">
        <v>2022</v>
      </c>
      <c r="E4" s="180"/>
      <c r="F4" s="187" t="s">
        <v>169</v>
      </c>
    </row>
    <row r="5" spans="1:9" ht="24" customHeight="1" thickBot="1" x14ac:dyDescent="0.25">
      <c r="A5" s="186"/>
      <c r="B5" s="176"/>
      <c r="C5" s="178"/>
      <c r="D5" s="47" t="s">
        <v>170</v>
      </c>
      <c r="E5" s="48" t="s">
        <v>171</v>
      </c>
      <c r="F5" s="188"/>
      <c r="H5" s="49"/>
    </row>
    <row r="6" spans="1:9" ht="32.25" customHeight="1" x14ac:dyDescent="0.2">
      <c r="A6" s="50" t="s">
        <v>172</v>
      </c>
      <c r="B6" s="51" t="s">
        <v>173</v>
      </c>
      <c r="C6" s="52" t="s">
        <v>174</v>
      </c>
      <c r="D6" s="53">
        <f>D7+D17+D18+D19+D20+D23+D21+D22</f>
        <v>174826.57360900057</v>
      </c>
      <c r="E6" s="54">
        <f>E7+E17+E18+E19+E20+E23+E21+E22</f>
        <v>321268.28873999993</v>
      </c>
      <c r="F6" s="55"/>
      <c r="H6" s="49"/>
    </row>
    <row r="7" spans="1:9" s="62" customFormat="1" ht="42" customHeight="1" x14ac:dyDescent="0.2">
      <c r="A7" s="56" t="s">
        <v>175</v>
      </c>
      <c r="B7" s="57" t="s">
        <v>176</v>
      </c>
      <c r="C7" s="56" t="s">
        <v>174</v>
      </c>
      <c r="D7" s="58">
        <f>D8+D9+D10</f>
        <v>82197.828443043618</v>
      </c>
      <c r="E7" s="59">
        <f>E8+E9+E10</f>
        <v>187282.90964999999</v>
      </c>
      <c r="F7" s="60"/>
      <c r="G7" s="61">
        <f>E7/D7-1</f>
        <v>1.2784410877687815</v>
      </c>
    </row>
    <row r="8" spans="1:9" s="62" customFormat="1" ht="44.25" customHeight="1" x14ac:dyDescent="0.2">
      <c r="A8" s="56" t="s">
        <v>177</v>
      </c>
      <c r="B8" s="63" t="s">
        <v>178</v>
      </c>
      <c r="C8" s="64" t="s">
        <v>174</v>
      </c>
      <c r="D8" s="65">
        <f>6870.02515716055+21730.552853473-3289.13</f>
        <v>25311.44801063355</v>
      </c>
      <c r="E8" s="59">
        <v>23911.128790000002</v>
      </c>
      <c r="F8" s="60"/>
      <c r="G8" s="61">
        <f t="shared" ref="G8:G23" si="0">E8/D8-1</f>
        <v>-5.5323552411749133E-2</v>
      </c>
    </row>
    <row r="9" spans="1:9" s="62" customFormat="1" ht="133.5" customHeight="1" x14ac:dyDescent="0.25">
      <c r="A9" s="56" t="s">
        <v>179</v>
      </c>
      <c r="B9" s="63" t="s">
        <v>180</v>
      </c>
      <c r="C9" s="64" t="s">
        <v>174</v>
      </c>
      <c r="D9" s="58">
        <f>47.8031520767708+351.264116719238</f>
        <v>399.06726879600882</v>
      </c>
      <c r="E9" s="59">
        <v>1900.1188499999998</v>
      </c>
      <c r="F9" s="120" t="s">
        <v>181</v>
      </c>
      <c r="G9" s="61">
        <f t="shared" si="0"/>
        <v>3.7613998906316803</v>
      </c>
      <c r="I9" s="66"/>
    </row>
    <row r="10" spans="1:9" s="62" customFormat="1" ht="42.75" customHeight="1" x14ac:dyDescent="0.25">
      <c r="A10" s="56" t="s">
        <v>182</v>
      </c>
      <c r="B10" s="67" t="s">
        <v>183</v>
      </c>
      <c r="C10" s="64" t="s">
        <v>174</v>
      </c>
      <c r="D10" s="58">
        <f>D11+D12+D15+D16</f>
        <v>56487.313163614061</v>
      </c>
      <c r="E10" s="59">
        <f>E11+E12+E15+E16</f>
        <v>161471.66201</v>
      </c>
      <c r="F10" s="121"/>
      <c r="G10" s="61">
        <f t="shared" si="0"/>
        <v>1.8585473970465096</v>
      </c>
      <c r="I10" s="66"/>
    </row>
    <row r="11" spans="1:9" ht="50.25" customHeight="1" x14ac:dyDescent="0.25">
      <c r="A11" s="68" t="s">
        <v>184</v>
      </c>
      <c r="B11" s="69" t="s">
        <v>185</v>
      </c>
      <c r="C11" s="70" t="s">
        <v>27</v>
      </c>
      <c r="D11" s="71">
        <f>3259.86302023092+528.206557686344</f>
        <v>3788.0695779172638</v>
      </c>
      <c r="E11" s="72">
        <v>3267.0379700000003</v>
      </c>
      <c r="F11" s="60"/>
      <c r="G11" s="61">
        <f t="shared" si="0"/>
        <v>-0.1375454165241955</v>
      </c>
      <c r="I11" s="73"/>
    </row>
    <row r="12" spans="1:9" ht="35.25" customHeight="1" x14ac:dyDescent="0.25">
      <c r="A12" s="68" t="s">
        <v>186</v>
      </c>
      <c r="B12" s="69" t="s">
        <v>187</v>
      </c>
      <c r="C12" s="74" t="s">
        <v>27</v>
      </c>
      <c r="D12" s="71">
        <f>D13+D14</f>
        <v>50790.768222698287</v>
      </c>
      <c r="E12" s="72">
        <f>E13+E14</f>
        <v>150634.91784000001</v>
      </c>
      <c r="F12" s="60"/>
      <c r="G12" s="61">
        <f t="shared" si="0"/>
        <v>1.9657932555680775</v>
      </c>
      <c r="I12" s="73"/>
    </row>
    <row r="13" spans="1:9" ht="65.25" customHeight="1" x14ac:dyDescent="0.25">
      <c r="A13" s="68"/>
      <c r="B13" s="75" t="s">
        <v>188</v>
      </c>
      <c r="C13" s="74" t="s">
        <v>27</v>
      </c>
      <c r="D13" s="76">
        <f>34140.6485477426-2890.95952934361</f>
        <v>31249.689018398993</v>
      </c>
      <c r="E13" s="77">
        <v>136365.4578</v>
      </c>
      <c r="F13" s="60" t="s">
        <v>189</v>
      </c>
      <c r="G13" s="61">
        <f t="shared" si="0"/>
        <v>3.363738074952094</v>
      </c>
      <c r="I13" s="73"/>
    </row>
    <row r="14" spans="1:9" ht="71.25" customHeight="1" x14ac:dyDescent="0.25">
      <c r="A14" s="68"/>
      <c r="B14" s="75" t="s">
        <v>190</v>
      </c>
      <c r="C14" s="74" t="s">
        <v>27</v>
      </c>
      <c r="D14" s="78">
        <v>19541.079204299294</v>
      </c>
      <c r="E14" s="77">
        <v>14269.46004</v>
      </c>
      <c r="F14" s="60" t="s">
        <v>191</v>
      </c>
      <c r="G14" s="61">
        <f t="shared" si="0"/>
        <v>-0.26977113746816339</v>
      </c>
      <c r="I14" s="73"/>
    </row>
    <row r="15" spans="1:9" ht="97.5" customHeight="1" x14ac:dyDescent="0.25">
      <c r="A15" s="68" t="s">
        <v>192</v>
      </c>
      <c r="B15" s="69" t="s">
        <v>193</v>
      </c>
      <c r="C15" s="70" t="s">
        <v>27</v>
      </c>
      <c r="D15" s="71">
        <f>1119.58660303424</f>
        <v>1119.5866030342399</v>
      </c>
      <c r="E15" s="72">
        <v>1574.0284200000001</v>
      </c>
      <c r="F15" s="60" t="s">
        <v>194</v>
      </c>
      <c r="G15" s="61">
        <f t="shared" si="0"/>
        <v>0.40590144231286596</v>
      </c>
      <c r="I15" s="73"/>
    </row>
    <row r="16" spans="1:9" ht="126" customHeight="1" x14ac:dyDescent="0.25">
      <c r="A16" s="68" t="s">
        <v>195</v>
      </c>
      <c r="B16" s="69" t="s">
        <v>196</v>
      </c>
      <c r="C16" s="70" t="s">
        <v>27</v>
      </c>
      <c r="D16" s="71">
        <v>788.88875996427009</v>
      </c>
      <c r="E16" s="72">
        <v>5995.67778</v>
      </c>
      <c r="F16" s="60" t="s">
        <v>197</v>
      </c>
      <c r="G16" s="61">
        <f t="shared" si="0"/>
        <v>6.600156174454245</v>
      </c>
      <c r="H16" s="49"/>
      <c r="I16" s="73"/>
    </row>
    <row r="17" spans="1:9" ht="301.5" customHeight="1" x14ac:dyDescent="0.25">
      <c r="A17" s="56" t="s">
        <v>198</v>
      </c>
      <c r="B17" s="63" t="s">
        <v>199</v>
      </c>
      <c r="C17" s="64" t="s">
        <v>174</v>
      </c>
      <c r="D17" s="71">
        <v>13182.16916263717</v>
      </c>
      <c r="E17" s="72">
        <v>23341.816519999997</v>
      </c>
      <c r="F17" s="60" t="s">
        <v>200</v>
      </c>
      <c r="G17" s="61">
        <f t="shared" si="0"/>
        <v>0.77071134742822012</v>
      </c>
      <c r="I17" s="73"/>
    </row>
    <row r="18" spans="1:9" ht="142.5" customHeight="1" x14ac:dyDescent="0.25">
      <c r="A18" s="56" t="s">
        <v>201</v>
      </c>
      <c r="B18" s="63" t="s">
        <v>202</v>
      </c>
      <c r="C18" s="56" t="s">
        <v>174</v>
      </c>
      <c r="D18" s="71">
        <v>5530.9961305525021</v>
      </c>
      <c r="E18" s="72">
        <v>15431.06568</v>
      </c>
      <c r="F18" s="122" t="s">
        <v>203</v>
      </c>
      <c r="G18" s="61">
        <f t="shared" si="0"/>
        <v>1.7899252351237065</v>
      </c>
      <c r="I18" s="73"/>
    </row>
    <row r="19" spans="1:9" ht="48.75" customHeight="1" x14ac:dyDescent="0.25">
      <c r="A19" s="79" t="s">
        <v>204</v>
      </c>
      <c r="B19" s="63" t="s">
        <v>205</v>
      </c>
      <c r="C19" s="79" t="s">
        <v>174</v>
      </c>
      <c r="D19" s="58">
        <v>3940.3679279666067</v>
      </c>
      <c r="E19" s="80">
        <v>5811.7230800000007</v>
      </c>
      <c r="F19" s="60" t="s">
        <v>206</v>
      </c>
      <c r="G19" s="61">
        <f t="shared" si="0"/>
        <v>0.47491888733321685</v>
      </c>
      <c r="I19" s="73"/>
    </row>
    <row r="20" spans="1:9" ht="53.25" customHeight="1" x14ac:dyDescent="0.25">
      <c r="A20" s="79" t="s">
        <v>207</v>
      </c>
      <c r="B20" s="63" t="s">
        <v>208</v>
      </c>
      <c r="C20" s="79" t="s">
        <v>174</v>
      </c>
      <c r="D20" s="58">
        <v>10807.349969833116</v>
      </c>
      <c r="E20" s="80">
        <v>25946.888409999996</v>
      </c>
      <c r="F20" s="60" t="s">
        <v>209</v>
      </c>
      <c r="G20" s="61">
        <f t="shared" si="0"/>
        <v>1.4008557585741492</v>
      </c>
      <c r="I20" s="73"/>
    </row>
    <row r="21" spans="1:9" ht="41.25" customHeight="1" x14ac:dyDescent="0.2">
      <c r="A21" s="79" t="s">
        <v>210</v>
      </c>
      <c r="B21" s="63" t="s">
        <v>211</v>
      </c>
      <c r="C21" s="79" t="s">
        <v>174</v>
      </c>
      <c r="D21" s="58">
        <v>29673.734369161168</v>
      </c>
      <c r="E21" s="80">
        <v>24003.931400000001</v>
      </c>
      <c r="F21" s="60" t="s">
        <v>212</v>
      </c>
      <c r="G21" s="61">
        <f t="shared" si="0"/>
        <v>-0.1910714337004239</v>
      </c>
    </row>
    <row r="22" spans="1:9" ht="33.75" customHeight="1" x14ac:dyDescent="0.2">
      <c r="A22" s="79" t="s">
        <v>213</v>
      </c>
      <c r="B22" s="63" t="s">
        <v>214</v>
      </c>
      <c r="C22" s="79" t="s">
        <v>174</v>
      </c>
      <c r="D22" s="58">
        <v>0</v>
      </c>
      <c r="E22" s="80">
        <v>8046.8181800000002</v>
      </c>
      <c r="F22" s="60" t="s">
        <v>215</v>
      </c>
      <c r="G22" s="61"/>
    </row>
    <row r="23" spans="1:9" ht="73.5" customHeight="1" thickBot="1" x14ac:dyDescent="0.25">
      <c r="A23" s="81" t="s">
        <v>216</v>
      </c>
      <c r="B23" s="82" t="s">
        <v>217</v>
      </c>
      <c r="C23" s="81" t="s">
        <v>174</v>
      </c>
      <c r="D23" s="83">
        <v>29494.127605806374</v>
      </c>
      <c r="E23" s="84">
        <v>31403.135819999996</v>
      </c>
      <c r="F23" s="85"/>
      <c r="G23" s="61">
        <f t="shared" si="0"/>
        <v>6.4725027290442938E-2</v>
      </c>
    </row>
    <row r="27" spans="1:9" ht="20.25" x14ac:dyDescent="0.2">
      <c r="A27" s="1"/>
      <c r="B27" s="174" t="s">
        <v>218</v>
      </c>
      <c r="C27" s="174"/>
      <c r="D27" s="174"/>
      <c r="E27" s="1"/>
      <c r="F27" s="1"/>
    </row>
    <row r="28" spans="1:9" ht="15.75" thickBot="1" x14ac:dyDescent="0.25">
      <c r="A28" s="1"/>
      <c r="B28" s="1"/>
      <c r="C28" s="1"/>
      <c r="D28" s="1"/>
      <c r="E28" s="1"/>
      <c r="F28" s="1"/>
    </row>
    <row r="29" spans="1:9" ht="26.25" customHeight="1" x14ac:dyDescent="0.2">
      <c r="A29" s="175" t="s">
        <v>16</v>
      </c>
      <c r="B29" s="177" t="s">
        <v>219</v>
      </c>
      <c r="C29" s="175" t="s">
        <v>18</v>
      </c>
      <c r="D29" s="179">
        <v>2022</v>
      </c>
      <c r="E29" s="180"/>
      <c r="F29" s="181" t="s">
        <v>220</v>
      </c>
    </row>
    <row r="30" spans="1:9" ht="26.25" customHeight="1" thickBot="1" x14ac:dyDescent="0.25">
      <c r="A30" s="176"/>
      <c r="B30" s="178"/>
      <c r="C30" s="176"/>
      <c r="D30" s="86" t="s">
        <v>221</v>
      </c>
      <c r="E30" s="87" t="s">
        <v>222</v>
      </c>
      <c r="F30" s="182"/>
    </row>
    <row r="31" spans="1:9" ht="35.25" customHeight="1" x14ac:dyDescent="0.2">
      <c r="A31" s="88" t="s">
        <v>223</v>
      </c>
      <c r="B31" s="89" t="s">
        <v>224</v>
      </c>
      <c r="C31" s="90" t="s">
        <v>174</v>
      </c>
      <c r="D31" s="91">
        <f>D32+D33+D34+D35+D36+D37+D38+D40+D41+D42</f>
        <v>540897.64512017474</v>
      </c>
      <c r="E31" s="91">
        <f>E32+E33+E34+E35+E36+E37+E38+E40+E41+E42</f>
        <v>2123209.0063960189</v>
      </c>
      <c r="F31" s="92"/>
      <c r="G31" s="93">
        <f>E31/D31-1</f>
        <v>2.925343409332632</v>
      </c>
    </row>
    <row r="32" spans="1:9" ht="159.75" customHeight="1" x14ac:dyDescent="0.2">
      <c r="A32" s="94" t="s">
        <v>175</v>
      </c>
      <c r="B32" s="95" t="s">
        <v>225</v>
      </c>
      <c r="C32" s="94" t="s">
        <v>174</v>
      </c>
      <c r="D32" s="58">
        <v>67971.77</v>
      </c>
      <c r="E32" s="80">
        <v>921351.81474000006</v>
      </c>
      <c r="F32" s="60" t="s">
        <v>226</v>
      </c>
      <c r="G32" s="93">
        <f t="shared" ref="G32:G49" si="1">E32/D32-1</f>
        <v>12.554918677856998</v>
      </c>
    </row>
    <row r="33" spans="1:7" ht="69.75" customHeight="1" x14ac:dyDescent="0.2">
      <c r="A33" s="94" t="s">
        <v>198</v>
      </c>
      <c r="B33" s="95" t="s">
        <v>227</v>
      </c>
      <c r="C33" s="94" t="s">
        <v>174</v>
      </c>
      <c r="D33" s="58">
        <v>33420.25</v>
      </c>
      <c r="E33" s="80">
        <v>53474.809739999997</v>
      </c>
      <c r="F33" s="60" t="s">
        <v>228</v>
      </c>
      <c r="G33" s="93">
        <f t="shared" si="1"/>
        <v>0.60007210418832879</v>
      </c>
    </row>
    <row r="34" spans="1:7" ht="39.75" customHeight="1" x14ac:dyDescent="0.2">
      <c r="A34" s="94" t="s">
        <v>201</v>
      </c>
      <c r="B34" s="95" t="s">
        <v>229</v>
      </c>
      <c r="C34" s="94" t="s">
        <v>174</v>
      </c>
      <c r="D34" s="58">
        <v>416891.64</v>
      </c>
      <c r="E34" s="80">
        <v>408664.72837000003</v>
      </c>
      <c r="F34" s="60"/>
      <c r="G34" s="93">
        <f t="shared" si="1"/>
        <v>-1.9733932851232039E-2</v>
      </c>
    </row>
    <row r="35" spans="1:7" s="62" customFormat="1" ht="32.25" customHeight="1" x14ac:dyDescent="0.2">
      <c r="A35" s="94" t="s">
        <v>204</v>
      </c>
      <c r="B35" s="95" t="s">
        <v>230</v>
      </c>
      <c r="C35" s="94" t="s">
        <v>174</v>
      </c>
      <c r="D35" s="58">
        <f>3289.13+6583.13</f>
        <v>9872.26</v>
      </c>
      <c r="E35" s="80">
        <v>8450.426324834847</v>
      </c>
      <c r="F35" s="60"/>
      <c r="G35" s="96">
        <f t="shared" si="1"/>
        <v>-0.14402311883653318</v>
      </c>
    </row>
    <row r="36" spans="1:7" ht="33" customHeight="1" x14ac:dyDescent="0.2">
      <c r="A36" s="94" t="s">
        <v>210</v>
      </c>
      <c r="B36" s="95" t="s">
        <v>231</v>
      </c>
      <c r="C36" s="94" t="s">
        <v>174</v>
      </c>
      <c r="D36" s="58">
        <v>7876.9</v>
      </c>
      <c r="E36" s="80">
        <v>7179.8496000000005</v>
      </c>
      <c r="F36" s="60"/>
      <c r="G36" s="93">
        <f t="shared" si="1"/>
        <v>-8.8492985819294323E-2</v>
      </c>
    </row>
    <row r="37" spans="1:7" ht="29.25" customHeight="1" x14ac:dyDescent="0.2">
      <c r="A37" s="97" t="s">
        <v>213</v>
      </c>
      <c r="B37" s="98" t="s">
        <v>232</v>
      </c>
      <c r="C37" s="94" t="s">
        <v>174</v>
      </c>
      <c r="D37" s="58">
        <v>0</v>
      </c>
      <c r="E37" s="99">
        <v>4457.7877999999992</v>
      </c>
      <c r="F37" s="60" t="s">
        <v>215</v>
      </c>
      <c r="G37" s="93"/>
    </row>
    <row r="38" spans="1:7" ht="102.75" customHeight="1" x14ac:dyDescent="0.2">
      <c r="A38" s="97" t="s">
        <v>216</v>
      </c>
      <c r="B38" s="98" t="s">
        <v>233</v>
      </c>
      <c r="C38" s="94" t="s">
        <v>174</v>
      </c>
      <c r="D38" s="58">
        <v>0</v>
      </c>
      <c r="E38" s="99">
        <v>23790.367689999999</v>
      </c>
      <c r="F38" s="60" t="s">
        <v>234</v>
      </c>
      <c r="G38" s="93"/>
    </row>
    <row r="39" spans="1:7" ht="42.75" hidden="1" customHeight="1" x14ac:dyDescent="0.2">
      <c r="A39" s="97"/>
      <c r="B39" s="98" t="s">
        <v>235</v>
      </c>
      <c r="C39" s="94" t="s">
        <v>174</v>
      </c>
      <c r="D39" s="58">
        <v>0</v>
      </c>
      <c r="E39" s="100"/>
      <c r="F39" s="101" t="s">
        <v>236</v>
      </c>
      <c r="G39" s="93"/>
    </row>
    <row r="40" spans="1:7" ht="118.5" customHeight="1" x14ac:dyDescent="0.2">
      <c r="A40" s="102" t="s">
        <v>237</v>
      </c>
      <c r="B40" s="98" t="s">
        <v>238</v>
      </c>
      <c r="C40" s="94" t="s">
        <v>174</v>
      </c>
      <c r="D40" s="58">
        <v>224.73</v>
      </c>
      <c r="E40" s="99">
        <v>249.72658521284998</v>
      </c>
      <c r="F40" s="60" t="s">
        <v>239</v>
      </c>
      <c r="G40" s="93">
        <f>E40/D40-1</f>
        <v>0.11122940957081839</v>
      </c>
    </row>
    <row r="41" spans="1:7" ht="45" customHeight="1" x14ac:dyDescent="0.2">
      <c r="A41" s="102" t="s">
        <v>240</v>
      </c>
      <c r="B41" s="98" t="s">
        <v>235</v>
      </c>
      <c r="C41" s="94" t="s">
        <v>174</v>
      </c>
      <c r="D41" s="58">
        <v>2295.37</v>
      </c>
      <c r="E41" s="99">
        <v>562.50963597109671</v>
      </c>
      <c r="F41" s="103" t="s">
        <v>241</v>
      </c>
      <c r="G41" s="93">
        <f>E41/D41-1</f>
        <v>-0.75493727112792419</v>
      </c>
    </row>
    <row r="42" spans="1:7" s="62" customFormat="1" ht="30" customHeight="1" x14ac:dyDescent="0.2">
      <c r="A42" s="102" t="s">
        <v>242</v>
      </c>
      <c r="B42" s="104" t="s">
        <v>243</v>
      </c>
      <c r="C42" s="97" t="s">
        <v>174</v>
      </c>
      <c r="D42" s="58">
        <f>D43+D44+D45+D46+D47+D48+D49+D50+D51</f>
        <v>2344.7251201746985</v>
      </c>
      <c r="E42" s="99">
        <f>E43+E44+E45+E46+E47+E48+E49+E50+E51</f>
        <v>695026.98590999993</v>
      </c>
      <c r="F42" s="105"/>
      <c r="G42" s="96">
        <f t="shared" si="1"/>
        <v>295.42152077008308</v>
      </c>
    </row>
    <row r="43" spans="1:7" ht="102" customHeight="1" x14ac:dyDescent="0.2">
      <c r="A43" s="106"/>
      <c r="B43" s="107" t="s">
        <v>244</v>
      </c>
      <c r="C43" s="108" t="s">
        <v>174</v>
      </c>
      <c r="D43" s="71">
        <v>0</v>
      </c>
      <c r="E43" s="72">
        <v>339001.65454999998</v>
      </c>
      <c r="F43" s="105" t="s">
        <v>245</v>
      </c>
      <c r="G43" s="93"/>
    </row>
    <row r="44" spans="1:7" ht="111" customHeight="1" x14ac:dyDescent="0.2">
      <c r="A44" s="106"/>
      <c r="B44" s="107" t="s">
        <v>246</v>
      </c>
      <c r="C44" s="108"/>
      <c r="D44" s="71">
        <v>0</v>
      </c>
      <c r="E44" s="72">
        <v>108875.74942000001</v>
      </c>
      <c r="F44" s="105" t="s">
        <v>247</v>
      </c>
      <c r="G44" s="93"/>
    </row>
    <row r="45" spans="1:7" ht="35.25" customHeight="1" x14ac:dyDescent="0.2">
      <c r="A45" s="106"/>
      <c r="B45" s="107" t="s">
        <v>248</v>
      </c>
      <c r="C45" s="108" t="s">
        <v>174</v>
      </c>
      <c r="D45" s="71">
        <v>70.98</v>
      </c>
      <c r="E45" s="72">
        <v>39.281950000000002</v>
      </c>
      <c r="F45" s="105" t="s">
        <v>249</v>
      </c>
      <c r="G45" s="93">
        <f t="shared" si="1"/>
        <v>-0.44657720484643559</v>
      </c>
    </row>
    <row r="46" spans="1:7" ht="72" customHeight="1" x14ac:dyDescent="0.2">
      <c r="A46" s="109"/>
      <c r="B46" s="110" t="s">
        <v>250</v>
      </c>
      <c r="C46" s="108" t="s">
        <v>174</v>
      </c>
      <c r="D46" s="71">
        <v>130.96</v>
      </c>
      <c r="E46" s="72">
        <v>4206.8281499999994</v>
      </c>
      <c r="F46" s="105" t="s">
        <v>251</v>
      </c>
      <c r="G46" s="93">
        <f t="shared" si="1"/>
        <v>31.123000534514347</v>
      </c>
    </row>
    <row r="47" spans="1:7" ht="38.25" customHeight="1" x14ac:dyDescent="0.2">
      <c r="A47" s="109"/>
      <c r="B47" s="110" t="s">
        <v>252</v>
      </c>
      <c r="C47" s="108" t="s">
        <v>174</v>
      </c>
      <c r="D47" s="71">
        <v>1000.87</v>
      </c>
      <c r="E47" s="72">
        <v>77.446709999999996</v>
      </c>
      <c r="F47" s="105" t="s">
        <v>253</v>
      </c>
      <c r="G47" s="93">
        <f t="shared" si="1"/>
        <v>-0.92262061006923979</v>
      </c>
    </row>
    <row r="48" spans="1:7" ht="34.5" customHeight="1" x14ac:dyDescent="0.2">
      <c r="A48" s="109"/>
      <c r="B48" s="110" t="s">
        <v>254</v>
      </c>
      <c r="C48" s="108" t="s">
        <v>174</v>
      </c>
      <c r="D48" s="71">
        <v>290.27999999999997</v>
      </c>
      <c r="E48" s="72">
        <v>1330.4827600000001</v>
      </c>
      <c r="F48" s="105" t="s">
        <v>255</v>
      </c>
      <c r="G48" s="93">
        <f t="shared" si="1"/>
        <v>3.5834461898856285</v>
      </c>
    </row>
    <row r="49" spans="1:7" ht="21" customHeight="1" x14ac:dyDescent="0.2">
      <c r="A49" s="109"/>
      <c r="B49" s="110" t="s">
        <v>256</v>
      </c>
      <c r="C49" s="108" t="s">
        <v>174</v>
      </c>
      <c r="D49" s="71">
        <v>318.37</v>
      </c>
      <c r="E49" s="72">
        <v>90.472369999999998</v>
      </c>
      <c r="F49" s="105" t="s">
        <v>257</v>
      </c>
      <c r="G49" s="93">
        <f t="shared" si="1"/>
        <v>-0.71582633413952323</v>
      </c>
    </row>
    <row r="50" spans="1:7" ht="77.25" customHeight="1" x14ac:dyDescent="0.2">
      <c r="A50" s="111"/>
      <c r="B50" s="112" t="s">
        <v>258</v>
      </c>
      <c r="C50" s="113"/>
      <c r="D50" s="114">
        <f>533.29-0.0248798253014684</f>
        <v>533.2651201746985</v>
      </c>
      <c r="E50" s="115">
        <v>241405.07</v>
      </c>
      <c r="F50" s="103" t="s">
        <v>259</v>
      </c>
      <c r="G50" s="93"/>
    </row>
    <row r="51" spans="1:7" ht="24" hidden="1" customHeight="1" x14ac:dyDescent="0.2">
      <c r="A51" s="111"/>
      <c r="B51" s="112"/>
      <c r="C51" s="113"/>
      <c r="D51" s="116"/>
      <c r="E51" s="117"/>
      <c r="F51" s="118"/>
      <c r="G51" s="93"/>
    </row>
    <row r="56" spans="1:7" x14ac:dyDescent="0.2">
      <c r="D56" t="s">
        <v>260</v>
      </c>
      <c r="E56" s="119">
        <v>489511.42323999997</v>
      </c>
    </row>
    <row r="57" spans="1:7" x14ac:dyDescent="0.2">
      <c r="D57" t="s">
        <v>261</v>
      </c>
      <c r="E57" s="119">
        <v>1422675.5965</v>
      </c>
    </row>
  </sheetData>
  <mergeCells count="13">
    <mergeCell ref="F29:F30"/>
    <mergeCell ref="D1:F1"/>
    <mergeCell ref="A2:F2"/>
    <mergeCell ref="A4:A5"/>
    <mergeCell ref="B4:B5"/>
    <mergeCell ref="C4:C5"/>
    <mergeCell ref="D4:E4"/>
    <mergeCell ref="F4:F5"/>
    <mergeCell ref="B27:D27"/>
    <mergeCell ref="A29:A30"/>
    <mergeCell ref="B29:B30"/>
    <mergeCell ref="C29:C30"/>
    <mergeCell ref="D29:E29"/>
  </mergeCells>
  <pageMargins left="0.70866141732283472" right="0.70866141732283472" top="0.74803149606299213" bottom="0.74803149606299213" header="0.31496062992125984" footer="0.31496062992125984"/>
  <pageSetup paperSize="8"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Астраханьэнерго</vt:lpstr>
      <vt:lpstr>расшифровки</vt:lpstr>
      <vt:lpstr>Астраханьэнерго!Область_печати</vt:lpstr>
      <vt:lpstr>расшифровки!Область_печати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2023-03-29T12:42:44Z</dcterms:created>
  <dcterms:modified xsi:type="dcterms:W3CDTF">2023-03-29T12:52:33Z</dcterms:modified>
</cp:coreProperties>
</file>